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760" tabRatio="603" activeTab="1"/>
  </bookViews>
  <sheets>
    <sheet name="зведена на км" sheetId="1" r:id="rId1"/>
    <sheet name="надано ФОП" sheetId="2" r:id="rId2"/>
    <sheet name="по маркам автобусів" sheetId="3" r:id="rId3"/>
    <sheet name="на км структура витрат" sheetId="4" r:id="rId4"/>
    <sheet name="Диаграмма1" sheetId="5" r:id="rId5"/>
    <sheet name="вартість маршрута" sheetId="6" r:id="rId6"/>
    <sheet name="норми автоб" sheetId="7" state="hidden" r:id="rId7"/>
    <sheet name="норми" sheetId="8" state="hidden" r:id="rId8"/>
    <sheet name="норми маст" sheetId="9" state="hidden" r:id="rId9"/>
  </sheets>
  <definedNames/>
  <calcPr fullCalcOnLoad="1"/>
</workbook>
</file>

<file path=xl/sharedStrings.xml><?xml version="1.0" encoding="utf-8"?>
<sst xmlns="http://schemas.openxmlformats.org/spreadsheetml/2006/main" count="1486" uniqueCount="572">
  <si>
    <t>Автобус</t>
  </si>
  <si>
    <t>маршрут №</t>
  </si>
  <si>
    <t>довжина рейсу, км</t>
  </si>
  <si>
    <t>кількість рейсів</t>
  </si>
  <si>
    <t>добовий пробіг, км</t>
  </si>
  <si>
    <t>"0" пробіг, км</t>
  </si>
  <si>
    <t>корегуючий коефіцієнт</t>
  </si>
  <si>
    <t>1.Витрати на паливо:</t>
  </si>
  <si>
    <t>ціна пального (ДП), грн/л</t>
  </si>
  <si>
    <t>витрати пального на 1 км</t>
  </si>
  <si>
    <t>витрати пального на 1 день</t>
  </si>
  <si>
    <t>Автобуси</t>
  </si>
  <si>
    <t>ЗІЛ-155, -158 всіх модифікацій</t>
  </si>
  <si>
    <t>__________</t>
  </si>
  <si>
    <t>Модель (модифікація) автомобіля</t>
  </si>
  <si>
    <t>Моторні оливи, л/100 л Qн</t>
  </si>
  <si>
    <t>Трансмісійні оливи, л/100 л Qн</t>
  </si>
  <si>
    <t>Спеціальні оливи, л/100 л Qн</t>
  </si>
  <si>
    <t>Пластичні мастила, кг/100 л Qн</t>
  </si>
  <si>
    <t>КАвЗ-651, -651А</t>
  </si>
  <si>
    <t>КАвЗ-685, -3270, -3976 всіх модифікацій</t>
  </si>
  <si>
    <t>ЛАЗ-695, -697 всіх модифікацій</t>
  </si>
  <si>
    <t>ЛАЗ-699 всіх модифікацій</t>
  </si>
  <si>
    <t>ЛАЗ-4202 всіх модифікацій</t>
  </si>
  <si>
    <t>ЛіАЗ-158 всіх модифікацій</t>
  </si>
  <si>
    <t>ЛіАЗ-677 всіх модифікацій</t>
  </si>
  <si>
    <t>ЛіАЗ-5256 всіх модифікацій</t>
  </si>
  <si>
    <t>ПАЗ-651, -652 всіх модифікацій</t>
  </si>
  <si>
    <t>ПАЗ-672, -3201, -3205, -3206 всіх модифікацій</t>
  </si>
  <si>
    <t>РАФ-977 всіх модифікацій</t>
  </si>
  <si>
    <t>РАФ-2203 всіх модифікацій</t>
  </si>
  <si>
    <t>УАЗ-452, -2206, -3962 всіх модифікацій</t>
  </si>
  <si>
    <t>Ikarus-55 всіх модифікацій</t>
  </si>
  <si>
    <t>Ikarus -180, -250, -255, -256, -260, -263, -280 всіх модифікацій</t>
  </si>
  <si>
    <t>Nusa-501, -521, -522 всіх модифікацій</t>
  </si>
  <si>
    <t>Автобуси виробництва ЗАТ "ЗАЗ" та ЗАТ "БАЗ" (з наведенням ідентифікаційних даних)</t>
  </si>
  <si>
    <t>Модель (модифікація) автобуса</t>
  </si>
  <si>
    <t>Клас автобуса</t>
  </si>
  <si>
    <t>Модель двигуна</t>
  </si>
  <si>
    <t>Модель КП</t>
  </si>
  <si>
    <t>Передатне число головної передачі</t>
  </si>
  <si>
    <t>Маса споряджена, кг</t>
  </si>
  <si>
    <t>Маса повна, кг</t>
  </si>
  <si>
    <t>Колісна база, мм</t>
  </si>
  <si>
    <t>Шини (тип)</t>
  </si>
  <si>
    <t>Кількість місць для сидіння (без місця для водія)/ПМ</t>
  </si>
  <si>
    <t>Hs, л/100 км</t>
  </si>
  <si>
    <t>ЗАЗ А07А на шасі LPТ613/38</t>
  </si>
  <si>
    <t>Автобус міський 1 класу</t>
  </si>
  <si>
    <t>ТАТА 697 TC55L</t>
  </si>
  <si>
    <t>GBS-40</t>
  </si>
  <si>
    <t>215/75R17.5</t>
  </si>
  <si>
    <t>23/41</t>
  </si>
  <si>
    <t>ЗАЗ А07А1 на шасі LPТ613/38</t>
  </si>
  <si>
    <t>Автобус міжміський 2 класу</t>
  </si>
  <si>
    <t>26/39</t>
  </si>
  <si>
    <t>ЗАЗ А07А2 на шасі LPТ613/38</t>
  </si>
  <si>
    <t>28/28</t>
  </si>
  <si>
    <t>БАЗ-А079.25</t>
  </si>
  <si>
    <t>Автобус міжміський 3 класу</t>
  </si>
  <si>
    <t>29/29</t>
  </si>
  <si>
    <t>Автобуси (з наведенням ідентифікаційних даних)</t>
  </si>
  <si>
    <t>№</t>
  </si>
  <si>
    <t>Кількість місць для сидіння (без місця для водія)</t>
  </si>
  <si>
    <t>Маса: споряджена/ повна, кг</t>
  </si>
  <si>
    <t>Vp, куб.см</t>
  </si>
  <si>
    <t>Ne, кВт</t>
  </si>
  <si>
    <t>Тип КП</t>
  </si>
  <si>
    <t>Розгорнута колісна формула</t>
  </si>
  <si>
    <t>Hyundai H-1</t>
  </si>
  <si>
    <t>1890/2700</t>
  </si>
  <si>
    <t>D4BF</t>
  </si>
  <si>
    <t>5M</t>
  </si>
  <si>
    <t>1-У, 2-ПП</t>
  </si>
  <si>
    <t>9,8 д</t>
  </si>
  <si>
    <t>KIA Pregio</t>
  </si>
  <si>
    <t>1800/3090</t>
  </si>
  <si>
    <t>J2</t>
  </si>
  <si>
    <t>9,5 д</t>
  </si>
  <si>
    <t>Mercedes-Benz Vito 114L</t>
  </si>
  <si>
    <t>2000/2800</t>
  </si>
  <si>
    <t>M111.978</t>
  </si>
  <si>
    <t>Volkswagen Transporter</t>
  </si>
  <si>
    <t>1570/2700</t>
  </si>
  <si>
    <t>AAB</t>
  </si>
  <si>
    <t>1-ППУ, 2</t>
  </si>
  <si>
    <t>9,0 д</t>
  </si>
  <si>
    <t>Богдан А-091</t>
  </si>
  <si>
    <t>4600/8100</t>
  </si>
  <si>
    <t>4HG1</t>
  </si>
  <si>
    <t>16,3 д</t>
  </si>
  <si>
    <t>ГАЗ-22171</t>
  </si>
  <si>
    <t>2130/2980</t>
  </si>
  <si>
    <t>ЗМЗ-40522</t>
  </si>
  <si>
    <t>ГАЗ-32213</t>
  </si>
  <si>
    <t>2440/3500</t>
  </si>
  <si>
    <t>УМЗ-4215С</t>
  </si>
  <si>
    <t>ПАЗ-32054-07</t>
  </si>
  <si>
    <t>5345/8120</t>
  </si>
  <si>
    <t>Д-245.7</t>
  </si>
  <si>
    <t>17,8 д</t>
  </si>
  <si>
    <t>ПАЗ-4234</t>
  </si>
  <si>
    <t>6315/9865</t>
  </si>
  <si>
    <t>Д-245.9Е2</t>
  </si>
  <si>
    <t>19,2 д</t>
  </si>
  <si>
    <t>Базова лінійна норма Hs, л/100 км, (СПГ - м-3/100 км)</t>
  </si>
  <si>
    <t>КАвЗ-651,-651А</t>
  </si>
  <si>
    <t>КАвЗ-685, -685Б, -685Г, -685Ю</t>
  </si>
  <si>
    <t>КАвЗ-3270, -327001, -3271</t>
  </si>
  <si>
    <t>*ЛАЗ-695, -695Б, -695Е, -695Ж, -695М, -695Н</t>
  </si>
  <si>
    <t>*ЛАЗ-695НГ</t>
  </si>
  <si>
    <t>43,0 спг (41,0)</t>
  </si>
  <si>
    <t>*ЛАЗ-695П</t>
  </si>
  <si>
    <t>51,0 знг</t>
  </si>
  <si>
    <t>*ЛАЗ-695 (з ДВЗ ЗІЛ-375), -695Н (з ДВЗ ЗІЛ-375.01)</t>
  </si>
  <si>
    <t>ЛАЗ-697 (з ДВЗ ЗІЛ-375)</t>
  </si>
  <si>
    <t>ЛАЗ-697, -697Е, -697М, -697Н, -697Р</t>
  </si>
  <si>
    <t>ЛАЗ-699, -699А, -699Н, -699Р</t>
  </si>
  <si>
    <t>*ЛАЗ-4202</t>
  </si>
  <si>
    <t>35,0 д</t>
  </si>
  <si>
    <t>*ЛАЗ-42021</t>
  </si>
  <si>
    <t>33,0 д</t>
  </si>
  <si>
    <t>ЛАЗ-4207</t>
  </si>
  <si>
    <t>ЛАЗ-42071</t>
  </si>
  <si>
    <t>34,0 д</t>
  </si>
  <si>
    <t>ЛАЗ-52073</t>
  </si>
  <si>
    <t>24,5 д</t>
  </si>
  <si>
    <t>*ЛАЗ-52523 (Renault MIDR 06.02.26)</t>
  </si>
  <si>
    <t>*ЛАЗ-6205 (з ДВЗ Renault)</t>
  </si>
  <si>
    <t>47,5 д</t>
  </si>
  <si>
    <t>ЛіАЗ-158, -158В, -158ВА</t>
  </si>
  <si>
    <t>*ЛіАЗ-677, -677А, -677Б, -677В</t>
  </si>
  <si>
    <t>*ЛіАЗ-677Г</t>
  </si>
  <si>
    <t>67,0 знг</t>
  </si>
  <si>
    <t>*ЛіАЗ-677М, -677МБ, -677МС, -677П</t>
  </si>
  <si>
    <t>*ЛіАЗ-5256, -52564</t>
  </si>
  <si>
    <t>46,0 д</t>
  </si>
  <si>
    <t>*ЛіАЗ-52567</t>
  </si>
  <si>
    <t>37,4 д</t>
  </si>
  <si>
    <t>*ЛіАЗ-525616</t>
  </si>
  <si>
    <t>32,5 д</t>
  </si>
  <si>
    <t>*ЛіАЗ-5256М</t>
  </si>
  <si>
    <t>22,5 д</t>
  </si>
  <si>
    <t>*ЛіАЗ-5256НП</t>
  </si>
  <si>
    <t>На моделі (модифікації) автобусів, позначені знаком (*), поширюється коефіцієнт 3.2.3.</t>
  </si>
  <si>
    <t>*ЛіАЗ-5256-ЯАЗ</t>
  </si>
  <si>
    <t>35,5 д</t>
  </si>
  <si>
    <t>*ЛіАЗ-525617</t>
  </si>
  <si>
    <t>30,5 д</t>
  </si>
  <si>
    <t>*ЛіА352565-БК БАРЗ</t>
  </si>
  <si>
    <t>27,0 д</t>
  </si>
  <si>
    <t>ЛіАЗ-5267</t>
  </si>
  <si>
    <t>ПАЗ-651А</t>
  </si>
  <si>
    <t>ПАЗ-672, -672А, -672Г, -672М, -672С, -672У, -672Ю</t>
  </si>
  <si>
    <t>ПАЗ-3201, -3201С, -320101</t>
  </si>
  <si>
    <t>РАФ-977, -977Д, -977ДМ, -977Е, -977ЕМ, -977Н, -977НМ, -977К</t>
  </si>
  <si>
    <t>РАФ-2203, -220301</t>
  </si>
  <si>
    <t>РАФ-220302</t>
  </si>
  <si>
    <t>19,0 знг</t>
  </si>
  <si>
    <t>РАФ-22031, -22031-01</t>
  </si>
  <si>
    <t>РАФ-22032</t>
  </si>
  <si>
    <t>РАФ-22035-01</t>
  </si>
  <si>
    <t>РАФ-22038-02</t>
  </si>
  <si>
    <t>РАФ-22039</t>
  </si>
  <si>
    <t>РАФ-2925</t>
  </si>
  <si>
    <t>РАФ-2927</t>
  </si>
  <si>
    <t>САРЗ-3976</t>
  </si>
  <si>
    <t>ТАМ 260А 119Т</t>
  </si>
  <si>
    <t>30,0 д</t>
  </si>
  <si>
    <t>УАЗ-452А, -452АС, -452В</t>
  </si>
  <si>
    <t>УАЗ-220601</t>
  </si>
  <si>
    <t>УАЗ-220602</t>
  </si>
  <si>
    <t>22,9 знг</t>
  </si>
  <si>
    <t>УАЗ-3303-0001011 АПВ-04-01</t>
  </si>
  <si>
    <t>УАЗ-3962</t>
  </si>
  <si>
    <t>УАЗ-396201</t>
  </si>
  <si>
    <t>*ЯАЗ-6211</t>
  </si>
  <si>
    <t>50,6 д</t>
  </si>
  <si>
    <t>Ikarus-55</t>
  </si>
  <si>
    <t>28,0 д</t>
  </si>
  <si>
    <t>*Ikarus-556</t>
  </si>
  <si>
    <t>38,0 д</t>
  </si>
  <si>
    <t>*Ikarus-180</t>
  </si>
  <si>
    <t>41,0 д</t>
  </si>
  <si>
    <t>Ikarus-250</t>
  </si>
  <si>
    <t>31,0 д</t>
  </si>
  <si>
    <t>Ikarus-250.58, -250.59, -250.93, -250.95</t>
  </si>
  <si>
    <t>Ikarus-255</t>
  </si>
  <si>
    <t>Ikarus-256, -256.54, -256.59, -256.74, -256.75</t>
  </si>
  <si>
    <t>*Ikarus-260, -260.01, -260.18, -260.27, -260.37, -260.50, -260.51, -260.52</t>
  </si>
  <si>
    <t>40,0 д</t>
  </si>
  <si>
    <t>*Ikarus-263</t>
  </si>
  <si>
    <t>*Ikarus-280, -280.01, -280.33, -280.48, -280.63, -280.64</t>
  </si>
  <si>
    <t>43,0 д</t>
  </si>
  <si>
    <t>*Ikarus-283.00</t>
  </si>
  <si>
    <t>Ikarus-350.00</t>
  </si>
  <si>
    <t>37,0 д</t>
  </si>
  <si>
    <t>Ikarus-365.10, -365.11</t>
  </si>
  <si>
    <t>*Ikarus-415.08</t>
  </si>
  <si>
    <t>39,0 д</t>
  </si>
  <si>
    <t>*Ikarus-435.01</t>
  </si>
  <si>
    <t>Ikarus-543.26</t>
  </si>
  <si>
    <t>Mersedes-Benz 030AKA-15 RHD "Витязь"</t>
  </si>
  <si>
    <t>28,3 д</t>
  </si>
  <si>
    <t>Mersedes-Benz 030AKA-15 RHS "Лідер"</t>
  </si>
  <si>
    <t>30,2 д</t>
  </si>
  <si>
    <t>Mersedes-Benz 030AKA-15 KHP/A "Стайєр"</t>
  </si>
  <si>
    <t>25,4 д</t>
  </si>
  <si>
    <t>Mersedes-Benz 0302 C V-8</t>
  </si>
  <si>
    <t>32,0 д</t>
  </si>
  <si>
    <t>Nissan-Urvan E-24</t>
  </si>
  <si>
    <t>10,0 д</t>
  </si>
  <si>
    <t>Nissan-Urvan Transporter</t>
  </si>
  <si>
    <t>Nusa-501М</t>
  </si>
  <si>
    <t>Nusa-521М</t>
  </si>
  <si>
    <t>Nusa-522М, -522-03</t>
  </si>
  <si>
    <t>Таблиця А.4</t>
  </si>
  <si>
    <t>Робочий об'єм двигуна, Vp, куб.см</t>
  </si>
  <si>
    <t>Максимальна потужність двигуна Ne, кВт</t>
  </si>
  <si>
    <t>Тип коробки передач (КП)**</t>
  </si>
  <si>
    <t>Загальна пасажиромісткість (ПМ), чол.</t>
  </si>
  <si>
    <t>Конструктивні особливості</t>
  </si>
  <si>
    <t>Базова лінійна норма Hs, л/100 км</t>
  </si>
  <si>
    <t>*АКА-5225</t>
  </si>
  <si>
    <t>4М</t>
  </si>
  <si>
    <t>з ДВЗ Mersedes-Benz OM 447 ha</t>
  </si>
  <si>
    <t>44,4 д</t>
  </si>
  <si>
    <t>*АКА-6226</t>
  </si>
  <si>
    <t>57,4 д</t>
  </si>
  <si>
    <t>Норми поширюються лише на моделі (модифікації) автомобілів з зазначеними технічними даними та конструктивними особливостями. На моделі (модифікації) автобусів, позначені знаком (*), поширюється коефіцієнт 3.2.3.</t>
  </si>
  <si>
    <t>Vp, см-3</t>
  </si>
  <si>
    <t>КП</t>
  </si>
  <si>
    <t>ПМ</t>
  </si>
  <si>
    <t>ГАЗ-221400 "Газель"</t>
  </si>
  <si>
    <t>8+1</t>
  </si>
  <si>
    <t>з ДВЗ ЗМЗ-4026.10</t>
  </si>
  <si>
    <t>5М</t>
  </si>
  <si>
    <t>ГАЗ-3221 "Газель"</t>
  </si>
  <si>
    <t>9+1</t>
  </si>
  <si>
    <t>з ДВЗ ЗМЗ-4063.10</t>
  </si>
  <si>
    <t>з ДВЗ ЗМЗ-4061.10</t>
  </si>
  <si>
    <t>ГАЗ-32212 "Газель"</t>
  </si>
  <si>
    <t>6+1</t>
  </si>
  <si>
    <t>ГАЗ-32213 "Газель"</t>
  </si>
  <si>
    <t>12+1</t>
  </si>
  <si>
    <t>з ДВЗ Sofim 8140.27</t>
  </si>
  <si>
    <t>13,2 д</t>
  </si>
  <si>
    <t>ГАЗ-32214(1) "Газель"</t>
  </si>
  <si>
    <t>ГАЗ-32214 "Газель"</t>
  </si>
  <si>
    <t>з ДВЗ ЗМЗ-4066.10, система впорскування бензину</t>
  </si>
  <si>
    <t>(1) - всі наведені модифікації ГАЗ-32214 - автобуси спеціалізовані медичні.</t>
  </si>
  <si>
    <t>з ДВЗ ЗМЗ-4103.10, -4106.10</t>
  </si>
  <si>
    <t>14,4 д</t>
  </si>
  <si>
    <t>ГАЗ-32215(2) "Газель"</t>
  </si>
  <si>
    <t>ГАЗ-32215 "Газель"</t>
  </si>
  <si>
    <t>13,9 д</t>
  </si>
  <si>
    <t>КАвЗ-3976</t>
  </si>
  <si>
    <t>з ДВЗ ЗМЗ-511.10, Mcn = 4030 кг</t>
  </si>
  <si>
    <t>КАвЗ-39765</t>
  </si>
  <si>
    <t>з ДВЗ ЗМЗ-511.10, Mcn = 4740 кг</t>
  </si>
  <si>
    <t>Кубань ГАЗ-3232</t>
  </si>
  <si>
    <t>13+1</t>
  </si>
  <si>
    <t>з ДВЗ 4026.10</t>
  </si>
  <si>
    <t>з ДВЗ 4061.10</t>
  </si>
  <si>
    <t>з ДВЗ 4063.10</t>
  </si>
  <si>
    <t>(2) - всі наведені модифікації ГАЗ-32215 - автобуси спеціалізовані МВС.</t>
  </si>
  <si>
    <t>*ЛАЗ-52523</t>
  </si>
  <si>
    <t>6М</t>
  </si>
  <si>
    <t>з ДВЗ Renault MIDR 06.02.26</t>
  </si>
  <si>
    <t>*ЛіАЗ-5256.10</t>
  </si>
  <si>
    <t>5А</t>
  </si>
  <si>
    <t>з ДВЗ MAN 0826 OH 7</t>
  </si>
  <si>
    <t>36,1 д</t>
  </si>
  <si>
    <t>6А</t>
  </si>
  <si>
    <t>*ЛіАЗ-6240 СВАРЗ</t>
  </si>
  <si>
    <t>з ДВЗ Д 463-10</t>
  </si>
  <si>
    <t>45,5 д</t>
  </si>
  <si>
    <t>ПАЗ-3205</t>
  </si>
  <si>
    <t>з ДВЗ ЗМЗ 672-11</t>
  </si>
  <si>
    <t>з ДВЗ ЗМЗ 5112.10</t>
  </si>
  <si>
    <t>з ДВЗ ЗМЗ 5234.10</t>
  </si>
  <si>
    <t>ПАЗ-32051</t>
  </si>
  <si>
    <t>ПАЗ-3205-70</t>
  </si>
  <si>
    <t>з ДВЗ ЗМЗ-406Д</t>
  </si>
  <si>
    <t>20,9 д</t>
  </si>
  <si>
    <t>ПАЗ-3206</t>
  </si>
  <si>
    <t>з ДВЗ ЗМЗ 5112.10, повноприводний</t>
  </si>
  <si>
    <t>з ДВЗ ЗМЗ 5234.10, повноприводний</t>
  </si>
  <si>
    <t>Псковавто-221400</t>
  </si>
  <si>
    <t>з ДВЗ ЗМЗ-4026.10, H(1) = 2120 мм</t>
  </si>
  <si>
    <t>73.5</t>
  </si>
  <si>
    <t>Псковавто-22140А</t>
  </si>
  <si>
    <t>з ДВЗ ЗМЗ-4026.10, H(1) = 2290 мм</t>
  </si>
  <si>
    <t>13+ 1</t>
  </si>
  <si>
    <t>Псковавто-221410</t>
  </si>
  <si>
    <t>11+1</t>
  </si>
  <si>
    <t>з ДВЗ ЗМЗ-4026.10, спеціалізований МВС</t>
  </si>
  <si>
    <t>Псковавто-221420</t>
  </si>
  <si>
    <t>5+1</t>
  </si>
  <si>
    <t>з ДВЗ ЗМЗ-4026.10, H(1) = 2252 мм, спеціалізований медичний</t>
  </si>
  <si>
    <t>Псковавто-22142Р</t>
  </si>
  <si>
    <t>з ДВЗ ЗМЗ-4026.10, H(1) = 2422 мм, спеціалізований медичний</t>
  </si>
  <si>
    <t>РАФ-2915-02</t>
  </si>
  <si>
    <t>з ДВЗ ЗМЗ-402610, спеціалізований медичний</t>
  </si>
  <si>
    <t>УАЗ-3303201</t>
  </si>
  <si>
    <t>з ДВЗ УМЗ-4178.10</t>
  </si>
  <si>
    <t>Turbo Daily А40Е10</t>
  </si>
  <si>
    <t>16+1</t>
  </si>
  <si>
    <t>з ДВЗ Sofim 8140.23</t>
  </si>
  <si>
    <t>13,1 д</t>
  </si>
  <si>
    <t>Volkswagen TRANSPORTER 1.7D</t>
  </si>
  <si>
    <t>з ДВЗ KY</t>
  </si>
  <si>
    <t>10,4 д</t>
  </si>
  <si>
    <t>2. Витрати на мастила:</t>
  </si>
  <si>
    <t>моторні оливи</t>
  </si>
  <si>
    <t>трансмісійні оливи</t>
  </si>
  <si>
    <t>спеціальні оливи</t>
  </si>
  <si>
    <t>пластичні оливи</t>
  </si>
  <si>
    <t>л / 100км</t>
  </si>
  <si>
    <t>3. Витрати на шини</t>
  </si>
  <si>
    <t>л / 100л</t>
  </si>
  <si>
    <t>тис.км</t>
  </si>
  <si>
    <t>кількість шин</t>
  </si>
  <si>
    <t>шт</t>
  </si>
  <si>
    <t>середній ресурс пробігу</t>
  </si>
  <si>
    <t>4. Витрати на АКБ</t>
  </si>
  <si>
    <t>середня експлуатаційна норма</t>
  </si>
  <si>
    <t>кількість акумуляторів</t>
  </si>
  <si>
    <t>5. Витрати на матеріали та запчастини</t>
  </si>
  <si>
    <t>норма витрат матеріалів та запчастин на ремонт</t>
  </si>
  <si>
    <t>грн / 1000 км</t>
  </si>
  <si>
    <t>витрати запчастин на 1 день</t>
  </si>
  <si>
    <t>витрати АКБ на 1 день</t>
  </si>
  <si>
    <t>витрати АКБ на 1 км</t>
  </si>
  <si>
    <t>витрати шин на 1 день</t>
  </si>
  <si>
    <t>витрати шин на 1 км</t>
  </si>
  <si>
    <t>6. Витрати на оплату праці</t>
  </si>
  <si>
    <t>грн.</t>
  </si>
  <si>
    <t>люд-год.</t>
  </si>
  <si>
    <t>витрати робочого часу за день</t>
  </si>
  <si>
    <t>год.</t>
  </si>
  <si>
    <t>зарплата 1 працівника за місяць</t>
  </si>
  <si>
    <t>вартість 1 годин роботи</t>
  </si>
  <si>
    <t>зарплата за 1 робочий день</t>
  </si>
  <si>
    <t>ЄСВ на зарплату 22%</t>
  </si>
  <si>
    <t>витрати на оплату праці на 1 день</t>
  </si>
  <si>
    <t>витрати на оплату праці на 1 км</t>
  </si>
  <si>
    <t>витрати запчастин на 1 км</t>
  </si>
  <si>
    <t>10. Всього витрат на 1 день</t>
  </si>
  <si>
    <t>робочий час водія</t>
  </si>
  <si>
    <t>робочий час кондуктора</t>
  </si>
  <si>
    <t>7. Загальновиробничі витрати</t>
  </si>
  <si>
    <t>страхування водія (102 грн на рік)</t>
  </si>
  <si>
    <t>стоянка автобуса</t>
  </si>
  <si>
    <t>медогляд водія</t>
  </si>
  <si>
    <t>технічний огдяд автобуса</t>
  </si>
  <si>
    <t>матеральні витрати</t>
  </si>
  <si>
    <t>8. Податки</t>
  </si>
  <si>
    <t>ЄСВ за ФОП</t>
  </si>
  <si>
    <t>9. Амортизація</t>
  </si>
  <si>
    <t>витрати на 1 день</t>
  </si>
  <si>
    <t>витрати на 1 км</t>
  </si>
  <si>
    <t>амортизація (вартість / на 5 років)</t>
  </si>
  <si>
    <t>Всього витрати на 1 км</t>
  </si>
  <si>
    <t>11. Рентабельність (прибуток) 15%</t>
  </si>
  <si>
    <t>рентабельність на 1 день</t>
  </si>
  <si>
    <t>рентабельність на 1 км</t>
  </si>
  <si>
    <t>Планова річна собівартість</t>
  </si>
  <si>
    <t>Плановий річний прибуток</t>
  </si>
  <si>
    <t>Загальна вартість 1 км</t>
  </si>
  <si>
    <t>базова лінійна норма</t>
  </si>
  <si>
    <t>витрати пального</t>
  </si>
  <si>
    <t>л / км</t>
  </si>
  <si>
    <t>л / день</t>
  </si>
  <si>
    <t>грн / л</t>
  </si>
  <si>
    <t>моторні оливи ціна</t>
  </si>
  <si>
    <t>трансмісійні оливи ціна</t>
  </si>
  <si>
    <t>спеціальні оливи ціна</t>
  </si>
  <si>
    <t>пластичні оливи ціна</t>
  </si>
  <si>
    <t>моторні оливи витрати</t>
  </si>
  <si>
    <t>трансмісійні оливи витрати</t>
  </si>
  <si>
    <t>пластичні оливи витрати</t>
  </si>
  <si>
    <t>спеціальні оливи витрати</t>
  </si>
  <si>
    <t>ціна за 1 шину</t>
  </si>
  <si>
    <t>ціна комплекту</t>
  </si>
  <si>
    <t>грн</t>
  </si>
  <si>
    <t>ціна за 1 АКБ</t>
  </si>
  <si>
    <t>ціна комплекту АКБ</t>
  </si>
  <si>
    <t>витрати мастил за 1 день</t>
  </si>
  <si>
    <t>витрати мастил на 1 км</t>
  </si>
  <si>
    <t>год. / місяць</t>
  </si>
  <si>
    <t>середня норма робочого часу на 1 працівника</t>
  </si>
  <si>
    <t>грн. / день</t>
  </si>
  <si>
    <t>грн. /місяць</t>
  </si>
  <si>
    <t>грн. / рік</t>
  </si>
  <si>
    <t>Богдан А 09201</t>
  </si>
  <si>
    <t>ПАЗ 32054</t>
  </si>
  <si>
    <t>Розрахунок вартості тарифв</t>
  </si>
  <si>
    <t>наказ Міністерства транспорту України від 10.02.98 N 43</t>
  </si>
  <si>
    <t>наказ Міністерства транспорту та зв'язку України від  20.05.2006  N  488</t>
  </si>
  <si>
    <t>наказ Міністерства  транспорту  та  зв'язку України  від  20.05.2006  N  489</t>
  </si>
  <si>
    <t>місяці</t>
  </si>
  <si>
    <t>Умін ОГ.</t>
  </si>
  <si>
    <t>Скрипченко В.В.</t>
  </si>
  <si>
    <t>Сидоренко Ю.М.</t>
  </si>
  <si>
    <t>Рута - 17</t>
  </si>
  <si>
    <t>Довгань О.А.</t>
  </si>
  <si>
    <t>2а</t>
  </si>
  <si>
    <t xml:space="preserve">страхування цивільно-правової відповідальності </t>
  </si>
  <si>
    <t>Фольксваген LT</t>
  </si>
  <si>
    <t>2б</t>
  </si>
  <si>
    <t>ціна пального (газ, ДП)</t>
  </si>
  <si>
    <t>Луцай В.В.</t>
  </si>
  <si>
    <t>ПАЗ 32054-07</t>
  </si>
  <si>
    <t>Марочко В.М.</t>
  </si>
  <si>
    <t>Кудлай В.П.</t>
  </si>
  <si>
    <t>ДП</t>
  </si>
  <si>
    <t>газ-метан</t>
  </si>
  <si>
    <t>БАЗ</t>
  </si>
  <si>
    <t>Рута</t>
  </si>
  <si>
    <t>бензин</t>
  </si>
  <si>
    <t>Рута-25</t>
  </si>
  <si>
    <t>Рута-22</t>
  </si>
  <si>
    <t>Мойдан В.В.</t>
  </si>
  <si>
    <t>Рута-20</t>
  </si>
  <si>
    <t>Шинкаренко О.К.</t>
  </si>
  <si>
    <t>Вартість добового пробігу</t>
  </si>
  <si>
    <t>Обсяг перевезення пасажирів</t>
  </si>
  <si>
    <t>16а</t>
  </si>
  <si>
    <t>Рута 17</t>
  </si>
  <si>
    <t>Крило К.М.</t>
  </si>
  <si>
    <t>Богдан</t>
  </si>
  <si>
    <t>ФОП</t>
  </si>
  <si>
    <t>паливо</t>
  </si>
  <si>
    <t>Місік Т.Б.</t>
  </si>
  <si>
    <t>9,19,20</t>
  </si>
  <si>
    <t>тип пального</t>
  </si>
  <si>
    <t>БАЗ-А079</t>
  </si>
  <si>
    <t>поточна ціна на АЗС</t>
  </si>
  <si>
    <t>розраховано за формулою</t>
  </si>
  <si>
    <t>3,4,15,16а,21,38</t>
  </si>
  <si>
    <t>21, 2б</t>
  </si>
  <si>
    <t>2,2а,5,9,10,14,16,16а</t>
  </si>
  <si>
    <t>Рута (- 17,20,22,25)</t>
  </si>
  <si>
    <t>поточна роздрібна ціна (олива ХАДО 10w40 вир.Україна)</t>
  </si>
  <si>
    <t>поточна роздрібна ціна (олива ХАДО 5w40 вир.Україна)</t>
  </si>
  <si>
    <t>поточна роздрібна ціна (змазка Литол-24 вир.Україна)</t>
  </si>
  <si>
    <t>поточна роздрібна ціна (масло промив.ZIK вир.Корея)</t>
  </si>
  <si>
    <t>технічна характеристика</t>
  </si>
  <si>
    <t>поточна роздрібна ціна (відповідно до моделі), за даними перевізників</t>
  </si>
  <si>
    <t>календар робочого часу на 2018 рік (1993 години за рік)</t>
  </si>
  <si>
    <t>км за годину</t>
  </si>
  <si>
    <t>розраховується за попередній рік за даними перевізника; в даному випадку розраховано за умови витрат на запчастини 18000 грн за рік на середній добовий пробіг автобуса 201,2км</t>
  </si>
  <si>
    <t>зарплата 5300, запропонована перевізниками</t>
  </si>
  <si>
    <t>витрати робочого часу разом</t>
  </si>
  <si>
    <t>зарплата за вказаний час</t>
  </si>
  <si>
    <t>в середньому 18,3 км за годину; з урахуванням часу на підготовку до рейсу та на закінчення робочого дня (1 година розподілена пропорційно на 10 годин роботи)</t>
  </si>
  <si>
    <t>за відсутності кондуктора водій має право вимагати доплату за виконання роботи кондуктора</t>
  </si>
  <si>
    <t>в середньому на рік 1325 грн.</t>
  </si>
  <si>
    <t>вартість на рік 102 грн.</t>
  </si>
  <si>
    <t>страхування цивільно-правової відповідальності</t>
  </si>
  <si>
    <t>страхування водія</t>
  </si>
  <si>
    <t>за даними перевізників</t>
  </si>
  <si>
    <t>двічі на рік, вартість 730 грн за кожний ТО</t>
  </si>
  <si>
    <t>Закон України №2464-УІ від 08.07.2010р.</t>
  </si>
  <si>
    <t xml:space="preserve">матеральні витрати </t>
  </si>
  <si>
    <t>з урахуванням імнімального терміну амортизації 5 років (ПКУ ст.138.3.3) та вартості автобуса</t>
  </si>
  <si>
    <t>амортизація</t>
  </si>
  <si>
    <t>Маршрути:</t>
  </si>
  <si>
    <t>пробіг по маршруту, км</t>
  </si>
  <si>
    <t>пасажиропотік, чол.</t>
  </si>
  <si>
    <t>вартість за день, грн.</t>
  </si>
  <si>
    <t>вартість 1 пасажира, грн.</t>
  </si>
  <si>
    <t>витрати на канцтовари, квитки, миючі засоби, банківське обслуговування з розрахунку 1200 грн. за місяць</t>
  </si>
  <si>
    <t>розраховано на середньодобовий пробіг 201,2км</t>
  </si>
  <si>
    <t xml:space="preserve">середній пробіг </t>
  </si>
  <si>
    <t>л/км * грн/л</t>
  </si>
  <si>
    <t>10. Рентабельність (прибуток) 15%</t>
  </si>
  <si>
    <t>РУТА</t>
  </si>
  <si>
    <t>дизель</t>
  </si>
  <si>
    <t>Кудлай Н.М.</t>
  </si>
  <si>
    <t>наказ Міністерства транспорту України від 10.02.1998 №43</t>
  </si>
  <si>
    <t>базова лінійна норма,  л. або м3/100 км.</t>
  </si>
  <si>
    <t>витрати пального на 1 км.,  грн.</t>
  </si>
  <si>
    <t>витрати пального на 1 день,  грн.</t>
  </si>
  <si>
    <t>моторні оливи,  л./100 км.</t>
  </si>
  <si>
    <t>трансмісійні оливи,   л./100 км.</t>
  </si>
  <si>
    <t>спеціальні оливи,   л./100 км.</t>
  </si>
  <si>
    <t>пластичні оливи,   л./100 км.</t>
  </si>
  <si>
    <t>моторні оливи ціна,  грн./л.</t>
  </si>
  <si>
    <t>трансмісійні оливи ціна,  грн./л.</t>
  </si>
  <si>
    <t>спеціальні оливи ціна,  грн./л.</t>
  </si>
  <si>
    <t>пластичні оливи ціна,  грн./л.</t>
  </si>
  <si>
    <t>моторні оливи витрати,  л./день</t>
  </si>
  <si>
    <t>трансмісійні оливи витрати,  л./день</t>
  </si>
  <si>
    <t>спеціальні оливи витрати,  л./день</t>
  </si>
  <si>
    <t>пластичні оливи витрати,  л./день</t>
  </si>
  <si>
    <t>моторні оливи витрати,  грн./день</t>
  </si>
  <si>
    <t>трансмісійні оливи витрати, грн./день</t>
  </si>
  <si>
    <t>спеціальні оливи витрати,  грн./день</t>
  </si>
  <si>
    <t>пластичні оливи витрати,  грн./день</t>
  </si>
  <si>
    <t>витрати мастил за 1 день,  грн.</t>
  </si>
  <si>
    <t>витрати мастил на 1 км.,  грн.</t>
  </si>
  <si>
    <t>наказ Мін. транспорту та зв'язку України  від  20.05.2006  №489</t>
  </si>
  <si>
    <t>середній ресурс пробігу,  тис. км.</t>
  </si>
  <si>
    <t>кількість шин,  шт.</t>
  </si>
  <si>
    <t>ціна за 1 шину,  грн.</t>
  </si>
  <si>
    <t>ціна комплекту,  грн.</t>
  </si>
  <si>
    <t>витрати шин на 1 день,  грн.</t>
  </si>
  <si>
    <t>витрати шин на 1 км.,  грн.</t>
  </si>
  <si>
    <t>середня експлуатаційна норма,  місяців</t>
  </si>
  <si>
    <t>кількість акумуляторів,  шт.</t>
  </si>
  <si>
    <t>ціна за 1 АКБ,  грн.</t>
  </si>
  <si>
    <t>ціна комплекту АКБ,  грн.</t>
  </si>
  <si>
    <t>витрати АКБ на 1 день,  грн.</t>
  </si>
  <si>
    <t>витрати АКБ на 1 км.,  грн.</t>
  </si>
  <si>
    <t>норма витрат матеріалів та запчастин на ремонт, грн./1000 км.</t>
  </si>
  <si>
    <t>витрати запчастин на 1 день,  грн.</t>
  </si>
  <si>
    <t>витрати запчастин на 1 км.,  грн.</t>
  </si>
  <si>
    <t>зарплата 1 працівника за місяць,  грн.</t>
  </si>
  <si>
    <t>середня норма робочого часу на 1 працівника,  год./місяць</t>
  </si>
  <si>
    <t>вартість 1 годин роботи,  грн.</t>
  </si>
  <si>
    <t>робочий час водія,  год.</t>
  </si>
  <si>
    <t>робочий час кондуктора,  год.</t>
  </si>
  <si>
    <t>витрати робочого часу за день,  люд./год.</t>
  </si>
  <si>
    <t>зарплата за 1 робочий день,  грн.</t>
  </si>
  <si>
    <t>ЄСВ на зарплату 22%,  грн.</t>
  </si>
  <si>
    <t xml:space="preserve">витрати на оплату праці на 1 день,  грн. </t>
  </si>
  <si>
    <t>витрати на оплату праці на 1 км.,  грн.</t>
  </si>
  <si>
    <t>страхування цивільно-правової відповідальності,  грн./день</t>
  </si>
  <si>
    <t>страхування водія (102 грн на рік),  грн./день</t>
  </si>
  <si>
    <t>стоянка автобуса,  грн./день</t>
  </si>
  <si>
    <t>медогляд водія,  грн./день</t>
  </si>
  <si>
    <t>технічний огдяд автобуса,  грн./день</t>
  </si>
  <si>
    <t>матеральні витрати,  грн./день</t>
  </si>
  <si>
    <t>витрати на 1 день,  грн.</t>
  </si>
  <si>
    <t>витрати на 1 км.,  грн.</t>
  </si>
  <si>
    <t>ЄСВ за ФОП,  грн./місяць</t>
  </si>
  <si>
    <t>10. Всього витрат на 1 день,  грн.</t>
  </si>
  <si>
    <t>Всього витрати на 1 км.,  грн.</t>
  </si>
  <si>
    <t>рентабельність на 1 день,  грн.</t>
  </si>
  <si>
    <t>рентабельність на 1 км.,  грн.</t>
  </si>
  <si>
    <t>Планова річна собівартість,  грн.</t>
  </si>
  <si>
    <t>Плановий річний прибуток,  грн.</t>
  </si>
  <si>
    <t>Обсяг перевезення пасажирів,  чол.</t>
  </si>
  <si>
    <t>Розрахунок вартості тарифів,  грн.</t>
  </si>
  <si>
    <t>ціна пального (газ, ДП),  грн./л. або м3</t>
  </si>
  <si>
    <t>наказ Мін. трансп. та зв'язку від  20.05.2006  №488 (70 тис. км.)</t>
  </si>
  <si>
    <t>амортизація (залишкова вартість/на 5 років), грн. на рік</t>
  </si>
  <si>
    <t>Всього доходу,  грн./день</t>
  </si>
  <si>
    <t>Всього доходу 1 км.,   грн./день.</t>
  </si>
  <si>
    <t>витрати пального,  л./км., або м3</t>
  </si>
  <si>
    <t>витрати пального,  л./день, або м3</t>
  </si>
  <si>
    <t>довжина оборотного рейсу, км</t>
  </si>
  <si>
    <t>кількість оборотних рейсів</t>
  </si>
  <si>
    <t>16А</t>
  </si>
  <si>
    <t>Сохань О.В.</t>
  </si>
  <si>
    <t>Сидоренко Ю.</t>
  </si>
  <si>
    <t>Майдан В.В.</t>
  </si>
  <si>
    <t>ь</t>
  </si>
  <si>
    <t xml:space="preserve"> </t>
  </si>
  <si>
    <t>збфльшено в 2 рази в порівнянні з 2021 р.</t>
  </si>
  <si>
    <t>наданий перевізником у жовтні 2021 р.</t>
  </si>
  <si>
    <t>станом на 13.07.2022 р.</t>
  </si>
  <si>
    <t>збільшена у 2 рази в порівнянні з 20221 р.</t>
  </si>
  <si>
    <t>відповідно до розрахунків перевізників за жовтень 2021 р.</t>
  </si>
  <si>
    <t>22% від мін. зарплати, розділено на кількість автобусів (1430 грн.)</t>
  </si>
  <si>
    <t>I-VAN</t>
  </si>
  <si>
    <t>Трегубенко А.О.</t>
  </si>
  <si>
    <t>ПАЗ</t>
  </si>
  <si>
    <t>2А</t>
  </si>
  <si>
    <t>2Б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</si>
</sst>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.00000000"/>
    <numFmt numFmtId="193" formatCode="0.0000000000"/>
    <numFmt numFmtId="194" formatCode="0.00000000000"/>
    <numFmt numFmtId="195" formatCode="0.000000000"/>
  </numFmts>
  <fonts count="6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6"/>
      <name val="Times New Roman"/>
      <family val="1"/>
    </font>
    <font>
      <b/>
      <sz val="11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4"/>
      <color indexed="6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2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4136D6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87" fontId="6" fillId="0" borderId="0" xfId="0" applyNumberFormat="1" applyFont="1" applyAlignment="1">
      <alignment horizontal="right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37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33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6" borderId="0" xfId="0" applyFont="1" applyFill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3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0" fillId="34" borderId="0" xfId="0" applyFill="1" applyAlignment="1">
      <alignment/>
    </xf>
    <xf numFmtId="0" fontId="13" fillId="0" borderId="0" xfId="0" applyFont="1" applyAlignment="1">
      <alignment horizontal="center"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34" borderId="21" xfId="0" applyNumberFormat="1" applyFill="1" applyBorder="1" applyAlignment="1">
      <alignment/>
    </xf>
    <xf numFmtId="2" fontId="0" fillId="34" borderId="22" xfId="0" applyNumberFormat="1" applyFill="1" applyBorder="1" applyAlignment="1">
      <alignment/>
    </xf>
    <xf numFmtId="0" fontId="11" fillId="34" borderId="13" xfId="0" applyFont="1" applyFill="1" applyBorder="1" applyAlignment="1">
      <alignment/>
    </xf>
    <xf numFmtId="0" fontId="13" fillId="0" borderId="15" xfId="0" applyFont="1" applyBorder="1" applyAlignment="1">
      <alignment horizontal="center"/>
    </xf>
    <xf numFmtId="0" fontId="13" fillId="36" borderId="15" xfId="0" applyFont="1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1" fillId="34" borderId="14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6" xfId="0" applyFill="1" applyBorder="1" applyAlignment="1">
      <alignment/>
    </xf>
    <xf numFmtId="0" fontId="13" fillId="0" borderId="24" xfId="0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2" fillId="0" borderId="30" xfId="0" applyFont="1" applyBorder="1" applyAlignment="1">
      <alignment horizontal="right"/>
    </xf>
    <xf numFmtId="0" fontId="2" fillId="0" borderId="31" xfId="0" applyFont="1" applyBorder="1" applyAlignment="1">
      <alignment horizontal="right" wrapText="1"/>
    </xf>
    <xf numFmtId="0" fontId="7" fillId="0" borderId="31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3" fillId="0" borderId="36" xfId="0" applyFont="1" applyBorder="1" applyAlignment="1">
      <alignment wrapText="1"/>
    </xf>
    <xf numFmtId="0" fontId="6" fillId="0" borderId="36" xfId="0" applyFont="1" applyBorder="1" applyAlignment="1">
      <alignment/>
    </xf>
    <xf numFmtId="0" fontId="5" fillId="0" borderId="36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13" fillId="36" borderId="25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11" fillId="0" borderId="11" xfId="0" applyFont="1" applyBorder="1" applyAlignment="1">
      <alignment horizontal="left"/>
    </xf>
    <xf numFmtId="0" fontId="11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11" fillId="35" borderId="11" xfId="0" applyFont="1" applyFill="1" applyBorder="1" applyAlignment="1">
      <alignment/>
    </xf>
    <xf numFmtId="2" fontId="4" fillId="35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8" borderId="11" xfId="0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5" fillId="38" borderId="11" xfId="0" applyFont="1" applyFill="1" applyBorder="1" applyAlignment="1">
      <alignment/>
    </xf>
    <xf numFmtId="0" fontId="11" fillId="0" borderId="11" xfId="0" applyFont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6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187" fontId="5" fillId="0" borderId="11" xfId="0" applyNumberFormat="1" applyFont="1" applyBorder="1" applyAlignment="1">
      <alignment horizontal="right" wrapText="1"/>
    </xf>
    <xf numFmtId="2" fontId="4" fillId="38" borderId="11" xfId="0" applyNumberFormat="1" applyFont="1" applyFill="1" applyBorder="1" applyAlignment="1">
      <alignment/>
    </xf>
    <xf numFmtId="0" fontId="5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8" fillId="0" borderId="11" xfId="0" applyFont="1" applyBorder="1" applyAlignment="1">
      <alignment wrapText="1"/>
    </xf>
    <xf numFmtId="0" fontId="58" fillId="0" borderId="11" xfId="0" applyFont="1" applyBorder="1" applyAlignment="1">
      <alignment/>
    </xf>
    <xf numFmtId="2" fontId="59" fillId="33" borderId="11" xfId="0" applyNumberFormat="1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1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 wrapText="1"/>
    </xf>
    <xf numFmtId="0" fontId="59" fillId="0" borderId="11" xfId="0" applyFont="1" applyFill="1" applyBorder="1" applyAlignment="1">
      <alignment/>
    </xf>
    <xf numFmtId="0" fontId="60" fillId="0" borderId="0" xfId="0" applyFont="1" applyFill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 wrapText="1"/>
    </xf>
    <xf numFmtId="0" fontId="59" fillId="0" borderId="11" xfId="0" applyFont="1" applyBorder="1" applyAlignment="1">
      <alignment/>
    </xf>
    <xf numFmtId="0" fontId="60" fillId="0" borderId="0" xfId="0" applyFont="1" applyAlignment="1">
      <alignment/>
    </xf>
    <xf numFmtId="0" fontId="5" fillId="18" borderId="11" xfId="0" applyFont="1" applyFill="1" applyBorder="1" applyAlignment="1">
      <alignment/>
    </xf>
    <xf numFmtId="0" fontId="11" fillId="18" borderId="11" xfId="0" applyFont="1" applyFill="1" applyBorder="1" applyAlignment="1">
      <alignment/>
    </xf>
    <xf numFmtId="0" fontId="5" fillId="18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0" fontId="5" fillId="40" borderId="11" xfId="0" applyFont="1" applyFill="1" applyBorder="1" applyAlignment="1">
      <alignment/>
    </xf>
    <xf numFmtId="0" fontId="11" fillId="40" borderId="11" xfId="0" applyFont="1" applyFill="1" applyBorder="1" applyAlignment="1">
      <alignment/>
    </xf>
    <xf numFmtId="2" fontId="5" fillId="40" borderId="11" xfId="0" applyNumberFormat="1" applyFont="1" applyFill="1" applyBorder="1" applyAlignment="1">
      <alignment/>
    </xf>
    <xf numFmtId="0" fontId="5" fillId="40" borderId="11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 wrapText="1"/>
    </xf>
    <xf numFmtId="0" fontId="62" fillId="0" borderId="0" xfId="0" applyFont="1" applyAlignment="1">
      <alignment/>
    </xf>
    <xf numFmtId="0" fontId="63" fillId="0" borderId="11" xfId="0" applyFont="1" applyBorder="1" applyAlignment="1">
      <alignment/>
    </xf>
    <xf numFmtId="0" fontId="64" fillId="0" borderId="0" xfId="0" applyFont="1" applyAlignment="1">
      <alignment/>
    </xf>
    <xf numFmtId="0" fontId="60" fillId="38" borderId="11" xfId="0" applyFont="1" applyFill="1" applyBorder="1" applyAlignment="1">
      <alignment/>
    </xf>
    <xf numFmtId="0" fontId="60" fillId="18" borderId="11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вартості 1 км пробігу автобуса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15"/>
          <c:y val="0.10675"/>
          <c:w val="0.79825"/>
          <c:h val="0.83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'на км структура витрат'!$A$2:$D$2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витрат'!$E$2:$I$2</c:f>
            </c:numRef>
          </c:val>
        </c:ser>
        <c:ser>
          <c:idx val="11"/>
          <c:order val="1"/>
          <c:tx>
            <c:strRef>
              <c:f>'на км структура витрат'!$A$3:$D$3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витрат'!$E$3:$I$3</c:f>
            </c:numRef>
          </c:val>
        </c:ser>
        <c:ser>
          <c:idx val="1"/>
          <c:order val="2"/>
          <c:tx>
            <c:strRef>
              <c:f>'на км структура витрат'!$A$4:$D$4</c:f>
              <c:strCache>
                <c:ptCount val="1"/>
                <c:pt idx="0">
                  <c:v>1.Витрати на паливо: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витрат'!$E$4:$I$4</c:f>
              <c:numCache>
                <c:ptCount val="5"/>
                <c:pt idx="0">
                  <c:v>5.2812</c:v>
                </c:pt>
                <c:pt idx="1">
                  <c:v>5.767200000000001</c:v>
                </c:pt>
                <c:pt idx="2">
                  <c:v>4.276800000000001</c:v>
                </c:pt>
                <c:pt idx="3">
                  <c:v>5.184</c:v>
                </c:pt>
                <c:pt idx="4">
                  <c:v>2.9808</c:v>
                </c:pt>
              </c:numCache>
            </c:numRef>
          </c:val>
        </c:ser>
        <c:ser>
          <c:idx val="2"/>
          <c:order val="3"/>
          <c:tx>
            <c:strRef>
              <c:f>'на км структура витрат'!$A$5:$D$5</c:f>
              <c:strCache>
                <c:ptCount val="1"/>
                <c:pt idx="0">
                  <c:v>2. Витрати на мастила: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витрат'!$E$5:$I$5</c:f>
              <c:numCache>
                <c:ptCount val="5"/>
                <c:pt idx="0">
                  <c:v>0.9025570800000001</c:v>
                </c:pt>
                <c:pt idx="1">
                  <c:v>0.9856144800000003</c:v>
                </c:pt>
                <c:pt idx="2">
                  <c:v>0.7309051200000002</c:v>
                </c:pt>
                <c:pt idx="3">
                  <c:v>0.8859456000000001</c:v>
                </c:pt>
                <c:pt idx="4">
                  <c:v>0.50941872</c:v>
                </c:pt>
              </c:numCache>
            </c:numRef>
          </c:val>
        </c:ser>
        <c:ser>
          <c:idx val="3"/>
          <c:order val="4"/>
          <c:tx>
            <c:strRef>
              <c:f>'на км структура витрат'!$A$6:$D$6</c:f>
              <c:strCache>
                <c:ptCount val="1"/>
                <c:pt idx="0">
                  <c:v>3. Витрати на шини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витрат'!$E$6:$I$6</c:f>
              <c:numCache>
                <c:ptCount val="5"/>
                <c:pt idx="0">
                  <c:v>0.46285714285714286</c:v>
                </c:pt>
                <c:pt idx="1">
                  <c:v>0.3342857142857143</c:v>
                </c:pt>
                <c:pt idx="2">
                  <c:v>0.36</c:v>
                </c:pt>
                <c:pt idx="3">
                  <c:v>0.222</c:v>
                </c:pt>
                <c:pt idx="4">
                  <c:v>0.22285714285714286</c:v>
                </c:pt>
              </c:numCache>
            </c:numRef>
          </c:val>
        </c:ser>
        <c:ser>
          <c:idx val="4"/>
          <c:order val="5"/>
          <c:tx>
            <c:strRef>
              <c:f>'на км структура витрат'!$A$7:$D$7</c:f>
              <c:strCache>
                <c:ptCount val="1"/>
                <c:pt idx="0">
                  <c:v>4. Витрати на АКБ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витрат'!$E$7:$I$7</c:f>
              <c:numCache>
                <c:ptCount val="5"/>
                <c:pt idx="0">
                  <c:v>0.013534991166726388</c:v>
                </c:pt>
                <c:pt idx="1">
                  <c:v>0.020866444715369848</c:v>
                </c:pt>
                <c:pt idx="2">
                  <c:v>0.011279159305605323</c:v>
                </c:pt>
                <c:pt idx="3">
                  <c:v>0.014662907097286921</c:v>
                </c:pt>
                <c:pt idx="4">
                  <c:v>0.014662907097286921</c:v>
                </c:pt>
              </c:numCache>
            </c:numRef>
          </c:val>
        </c:ser>
        <c:ser>
          <c:idx val="5"/>
          <c:order val="6"/>
          <c:tx>
            <c:strRef>
              <c:f>'на км структура витрат'!$A$8:$D$8</c:f>
              <c:strCache>
                <c:ptCount val="1"/>
                <c:pt idx="0">
                  <c:v>5. Витрати на матеріали та запчастини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витрат'!$E$8:$I$8</c:f>
              <c:numCache>
                <c:ptCount val="5"/>
                <c:pt idx="0">
                  <c:v>0.24509999999999998</c:v>
                </c:pt>
                <c:pt idx="1">
                  <c:v>0.24509999999999998</c:v>
                </c:pt>
                <c:pt idx="2">
                  <c:v>0.24509999999999998</c:v>
                </c:pt>
                <c:pt idx="3">
                  <c:v>0.24509999999999998</c:v>
                </c:pt>
                <c:pt idx="4">
                  <c:v>0.24509999999999998</c:v>
                </c:pt>
              </c:numCache>
            </c:numRef>
          </c:val>
        </c:ser>
        <c:ser>
          <c:idx val="6"/>
          <c:order val="7"/>
          <c:tx>
            <c:strRef>
              <c:f>'на км структура витрат'!$A$9:$D$9</c:f>
              <c:strCache>
                <c:ptCount val="1"/>
                <c:pt idx="0">
                  <c:v>6. Витрати на оплату праці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витрат'!$E$9:$I$9</c:f>
              <c:numCache>
                <c:ptCount val="5"/>
                <c:pt idx="0">
                  <c:v>4.0874774232390125</c:v>
                </c:pt>
                <c:pt idx="1">
                  <c:v>4.0874774232390125</c:v>
                </c:pt>
                <c:pt idx="2">
                  <c:v>4.0874774232390125</c:v>
                </c:pt>
                <c:pt idx="3">
                  <c:v>4.0874774232390125</c:v>
                </c:pt>
                <c:pt idx="4">
                  <c:v>4.0874774232390125</c:v>
                </c:pt>
              </c:numCache>
            </c:numRef>
          </c:val>
        </c:ser>
        <c:ser>
          <c:idx val="7"/>
          <c:order val="8"/>
          <c:tx>
            <c:strRef>
              <c:f>'на км структура витрат'!$A$10:$D$10</c:f>
              <c:strCache>
                <c:ptCount val="1"/>
                <c:pt idx="0">
                  <c:v>7. Загальновиробничі витрати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витрат'!$E$10:$I$10</c:f>
              <c:numCache>
                <c:ptCount val="5"/>
                <c:pt idx="0">
                  <c:v>0.3378606965174129</c:v>
                </c:pt>
                <c:pt idx="1">
                  <c:v>0.3378606965174129</c:v>
                </c:pt>
                <c:pt idx="2">
                  <c:v>0.3378606965174129</c:v>
                </c:pt>
                <c:pt idx="3">
                  <c:v>0.3378606965174129</c:v>
                </c:pt>
                <c:pt idx="4">
                  <c:v>0.3378606965174129</c:v>
                </c:pt>
              </c:numCache>
            </c:numRef>
          </c:val>
        </c:ser>
        <c:ser>
          <c:idx val="8"/>
          <c:order val="9"/>
          <c:tx>
            <c:strRef>
              <c:f>'на км структура витрат'!$A$11:$D$11</c:f>
              <c:strCache>
                <c:ptCount val="1"/>
                <c:pt idx="0">
                  <c:v>8. Податки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витрат'!$E$11:$I$11</c:f>
              <c:numCache>
                <c:ptCount val="5"/>
                <c:pt idx="0">
                  <c:v>0.13395546920231188</c:v>
                </c:pt>
                <c:pt idx="1">
                  <c:v>0.13395546920231188</c:v>
                </c:pt>
                <c:pt idx="2">
                  <c:v>0.13411901701224319</c:v>
                </c:pt>
                <c:pt idx="3">
                  <c:v>0.13428256482217443</c:v>
                </c:pt>
                <c:pt idx="4">
                  <c:v>0.13444611263210574</c:v>
                </c:pt>
              </c:numCache>
            </c:numRef>
          </c:val>
        </c:ser>
        <c:ser>
          <c:idx val="9"/>
          <c:order val="10"/>
          <c:tx>
            <c:strRef>
              <c:f>'на км структура витрат'!$A$12:$D$12</c:f>
              <c:strCache>
                <c:ptCount val="1"/>
                <c:pt idx="0">
                  <c:v>9. Амортизація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витрат'!$E$12:$I$12</c:f>
              <c:numCache>
                <c:ptCount val="5"/>
                <c:pt idx="0">
                  <c:v>1.6551376671477984</c:v>
                </c:pt>
                <c:pt idx="1">
                  <c:v>1.9267953920313736</c:v>
                </c:pt>
                <c:pt idx="2">
                  <c:v>1.9267953920313736</c:v>
                </c:pt>
                <c:pt idx="3">
                  <c:v>1.3419483101391652</c:v>
                </c:pt>
                <c:pt idx="4">
                  <c:v>0.8170157139355647</c:v>
                </c:pt>
              </c:numCache>
            </c:numRef>
          </c:val>
        </c:ser>
        <c:ser>
          <c:idx val="10"/>
          <c:order val="11"/>
          <c:tx>
            <c:strRef>
              <c:f>'на км структура витрат'!$A$13:$D$13</c:f>
              <c:strCache>
                <c:ptCount val="1"/>
                <c:pt idx="0">
                  <c:v>10. Рентабельність (прибуток) 15%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 км структура витрат'!$E$1:$I$1</c:f>
              <c:strCache>
                <c:ptCount val="5"/>
                <c:pt idx="0">
                  <c:v>Богдан А 09201</c:v>
                </c:pt>
                <c:pt idx="1">
                  <c:v>ПАЗ 32054-07</c:v>
                </c:pt>
                <c:pt idx="2">
                  <c:v>БАЗ-А079</c:v>
                </c:pt>
                <c:pt idx="3">
                  <c:v>Рута (- 17,20,22,25)</c:v>
                </c:pt>
                <c:pt idx="4">
                  <c:v>Фольксваген LT</c:v>
                </c:pt>
              </c:strCache>
            </c:strRef>
          </c:cat>
          <c:val>
            <c:numRef>
              <c:f>'на км структура витрат'!$E$13:$I$13</c:f>
              <c:numCache>
                <c:ptCount val="5"/>
                <c:pt idx="0">
                  <c:v>1.9679520705195606</c:v>
                </c:pt>
                <c:pt idx="1">
                  <c:v>2.0758733429986793</c:v>
                </c:pt>
                <c:pt idx="2">
                  <c:v>1.8165505212158473</c:v>
                </c:pt>
                <c:pt idx="3">
                  <c:v>1.8679916252722577</c:v>
                </c:pt>
                <c:pt idx="4">
                  <c:v>1.4024458074417787</c:v>
                </c:pt>
              </c:numCache>
            </c:numRef>
          </c:val>
        </c:ser>
        <c:overlap val="100"/>
        <c:axId val="52111633"/>
        <c:axId val="66351514"/>
      </c:barChart>
      <c:catAx>
        <c:axId val="52111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1514"/>
        <c:crosses val="autoZero"/>
        <c:auto val="1"/>
        <c:lblOffset val="100"/>
        <c:tickLblSkip val="1"/>
        <c:noMultiLvlLbl val="0"/>
      </c:catAx>
      <c:val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грн.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11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325"/>
          <c:y val="0.04175"/>
          <c:w val="0.1785"/>
          <c:h val="0.6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4"/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5"/>
  <sheetViews>
    <sheetView zoomScale="85" zoomScaleNormal="85" zoomScalePageLayoutView="0" workbookViewId="0" topLeftCell="A1">
      <pane xSplit="1" ySplit="3" topLeftCell="B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79" sqref="G79"/>
    </sheetView>
  </sheetViews>
  <sheetFormatPr defaultColWidth="9.00390625" defaultRowHeight="12.75" outlineLevelRow="1"/>
  <cols>
    <col min="1" max="1" width="34.125" style="3" customWidth="1"/>
    <col min="2" max="3" width="15.875" style="3" customWidth="1"/>
    <col min="4" max="8" width="16.875" style="3" customWidth="1"/>
    <col min="9" max="19" width="15.875" style="3" customWidth="1"/>
    <col min="20" max="16384" width="9.125" style="3" customWidth="1"/>
  </cols>
  <sheetData>
    <row r="1" spans="1:19" s="10" customFormat="1" ht="18.75">
      <c r="A1" s="29" t="s">
        <v>0</v>
      </c>
      <c r="B1" s="12" t="s">
        <v>405</v>
      </c>
      <c r="C1" s="12" t="s">
        <v>405</v>
      </c>
      <c r="D1" s="12" t="s">
        <v>409</v>
      </c>
      <c r="E1" s="12" t="s">
        <v>413</v>
      </c>
      <c r="F1" s="12" t="s">
        <v>396</v>
      </c>
      <c r="G1" s="12" t="s">
        <v>419</v>
      </c>
      <c r="H1" s="12" t="s">
        <v>418</v>
      </c>
      <c r="I1" s="12" t="s">
        <v>395</v>
      </c>
      <c r="J1" s="12" t="s">
        <v>421</v>
      </c>
      <c r="K1" s="12" t="s">
        <v>422</v>
      </c>
      <c r="L1" s="12" t="s">
        <v>424</v>
      </c>
      <c r="M1" s="12" t="s">
        <v>396</v>
      </c>
      <c r="N1" s="12" t="s">
        <v>422</v>
      </c>
      <c r="O1" s="12" t="s">
        <v>396</v>
      </c>
      <c r="P1" s="12" t="s">
        <v>429</v>
      </c>
      <c r="Q1" s="12" t="s">
        <v>431</v>
      </c>
      <c r="R1" s="12" t="s">
        <v>396</v>
      </c>
      <c r="S1" s="12" t="s">
        <v>396</v>
      </c>
    </row>
    <row r="2" spans="1:19" s="10" customFormat="1" ht="18.75">
      <c r="A2" s="30"/>
      <c r="B2" s="12" t="s">
        <v>417</v>
      </c>
      <c r="C2" s="12" t="s">
        <v>417</v>
      </c>
      <c r="D2" s="12" t="s">
        <v>420</v>
      </c>
      <c r="E2" s="12" t="s">
        <v>420</v>
      </c>
      <c r="F2" s="12" t="s">
        <v>420</v>
      </c>
      <c r="G2" s="12" t="s">
        <v>416</v>
      </c>
      <c r="H2" s="12" t="s">
        <v>417</v>
      </c>
      <c r="I2" s="12" t="s">
        <v>420</v>
      </c>
      <c r="J2" s="12" t="s">
        <v>417</v>
      </c>
      <c r="K2" s="12" t="s">
        <v>417</v>
      </c>
      <c r="L2" s="12" t="s">
        <v>416</v>
      </c>
      <c r="M2" s="12" t="s">
        <v>417</v>
      </c>
      <c r="N2" s="12" t="s">
        <v>417</v>
      </c>
      <c r="O2" s="12" t="s">
        <v>417</v>
      </c>
      <c r="P2" s="12" t="s">
        <v>417</v>
      </c>
      <c r="Q2" s="12" t="s">
        <v>416</v>
      </c>
      <c r="R2" s="12" t="s">
        <v>417</v>
      </c>
      <c r="S2" s="12" t="s">
        <v>417</v>
      </c>
    </row>
    <row r="3" spans="1:19" s="10" customFormat="1" ht="18.75">
      <c r="A3" s="30"/>
      <c r="B3" s="12" t="s">
        <v>404</v>
      </c>
      <c r="C3" s="12" t="s">
        <v>406</v>
      </c>
      <c r="D3" s="12" t="s">
        <v>406</v>
      </c>
      <c r="E3" s="12" t="s">
        <v>412</v>
      </c>
      <c r="F3" s="12" t="s">
        <v>414</v>
      </c>
      <c r="G3" s="12" t="s">
        <v>415</v>
      </c>
      <c r="H3" s="12" t="s">
        <v>403</v>
      </c>
      <c r="I3" s="12" t="s">
        <v>402</v>
      </c>
      <c r="J3" s="12" t="s">
        <v>402</v>
      </c>
      <c r="K3" s="12" t="s">
        <v>423</v>
      </c>
      <c r="L3" s="12" t="s">
        <v>425</v>
      </c>
      <c r="M3" s="12" t="s">
        <v>415</v>
      </c>
      <c r="N3" s="12" t="s">
        <v>423</v>
      </c>
      <c r="O3" s="12" t="s">
        <v>430</v>
      </c>
      <c r="P3" s="12" t="s">
        <v>430</v>
      </c>
      <c r="Q3" s="12"/>
      <c r="R3" s="12" t="s">
        <v>403</v>
      </c>
      <c r="S3" s="12" t="s">
        <v>415</v>
      </c>
    </row>
    <row r="4" spans="1:19" s="2" customFormat="1" ht="20.25">
      <c r="A4" s="31" t="s">
        <v>1</v>
      </c>
      <c r="B4" s="28">
        <v>2</v>
      </c>
      <c r="C4" s="28" t="s">
        <v>407</v>
      </c>
      <c r="D4" s="28" t="s">
        <v>410</v>
      </c>
      <c r="E4" s="28">
        <v>3</v>
      </c>
      <c r="F4" s="28">
        <v>4</v>
      </c>
      <c r="G4" s="28">
        <v>5</v>
      </c>
      <c r="H4" s="28">
        <v>8</v>
      </c>
      <c r="I4" s="28">
        <v>9</v>
      </c>
      <c r="J4" s="28">
        <v>9</v>
      </c>
      <c r="K4" s="28">
        <v>10</v>
      </c>
      <c r="L4" s="28">
        <v>14</v>
      </c>
      <c r="M4" s="28">
        <v>15</v>
      </c>
      <c r="N4" s="28">
        <v>16</v>
      </c>
      <c r="O4" s="28" t="s">
        <v>428</v>
      </c>
      <c r="P4" s="28" t="s">
        <v>428</v>
      </c>
      <c r="Q4" s="28">
        <v>20</v>
      </c>
      <c r="R4" s="28">
        <v>21</v>
      </c>
      <c r="S4" s="28">
        <v>21</v>
      </c>
    </row>
    <row r="5" spans="1:19" ht="18.75">
      <c r="A5" s="32" t="s">
        <v>2</v>
      </c>
      <c r="B5" s="3">
        <v>20</v>
      </c>
      <c r="C5" s="3">
        <v>20</v>
      </c>
      <c r="D5" s="3">
        <v>24</v>
      </c>
      <c r="E5" s="3">
        <v>20</v>
      </c>
      <c r="F5" s="3">
        <v>22</v>
      </c>
      <c r="G5" s="3">
        <v>24</v>
      </c>
      <c r="H5" s="3">
        <v>24</v>
      </c>
      <c r="I5" s="3">
        <v>14.8</v>
      </c>
      <c r="J5" s="3">
        <v>14.8</v>
      </c>
      <c r="K5" s="3">
        <v>30</v>
      </c>
      <c r="L5" s="3">
        <v>16</v>
      </c>
      <c r="M5" s="3">
        <v>14</v>
      </c>
      <c r="N5" s="3">
        <v>20</v>
      </c>
      <c r="O5" s="3">
        <v>20</v>
      </c>
      <c r="P5" s="3">
        <v>20</v>
      </c>
      <c r="Q5" s="3">
        <v>18</v>
      </c>
      <c r="R5" s="3">
        <v>22</v>
      </c>
      <c r="S5" s="3">
        <v>22</v>
      </c>
    </row>
    <row r="6" spans="1:19" ht="18.75">
      <c r="A6" s="32" t="s">
        <v>3</v>
      </c>
      <c r="B6" s="3">
        <v>8</v>
      </c>
      <c r="C6" s="3">
        <v>8</v>
      </c>
      <c r="D6" s="3">
        <v>8</v>
      </c>
      <c r="E6" s="3">
        <v>12</v>
      </c>
      <c r="F6" s="3">
        <v>8.5</v>
      </c>
      <c r="G6" s="3">
        <v>8</v>
      </c>
      <c r="H6" s="3">
        <v>8</v>
      </c>
      <c r="I6" s="3">
        <v>13</v>
      </c>
      <c r="J6" s="3">
        <v>13</v>
      </c>
      <c r="K6" s="3">
        <v>8</v>
      </c>
      <c r="L6" s="3">
        <v>14</v>
      </c>
      <c r="M6" s="3">
        <v>8</v>
      </c>
      <c r="N6" s="3">
        <v>10</v>
      </c>
      <c r="O6" s="3">
        <v>9</v>
      </c>
      <c r="P6" s="3">
        <v>9</v>
      </c>
      <c r="Q6" s="3">
        <v>8</v>
      </c>
      <c r="R6" s="3">
        <v>11</v>
      </c>
      <c r="S6" s="3">
        <v>11</v>
      </c>
    </row>
    <row r="7" spans="1:19" ht="18.75">
      <c r="A7" s="32" t="s">
        <v>5</v>
      </c>
      <c r="B7" s="3">
        <v>9</v>
      </c>
      <c r="C7" s="3">
        <v>9</v>
      </c>
      <c r="D7" s="3">
        <v>4</v>
      </c>
      <c r="E7" s="3">
        <v>4</v>
      </c>
      <c r="F7" s="3">
        <v>5</v>
      </c>
      <c r="G7" s="3">
        <v>6</v>
      </c>
      <c r="H7" s="3">
        <v>6</v>
      </c>
      <c r="I7" s="3">
        <v>4</v>
      </c>
      <c r="J7" s="3">
        <v>4</v>
      </c>
      <c r="K7" s="3">
        <v>5</v>
      </c>
      <c r="L7" s="3">
        <v>9</v>
      </c>
      <c r="M7" s="3">
        <v>8</v>
      </c>
      <c r="N7" s="3">
        <v>5</v>
      </c>
      <c r="O7" s="3">
        <v>12</v>
      </c>
      <c r="P7" s="3">
        <v>12</v>
      </c>
      <c r="Q7" s="3">
        <v>6</v>
      </c>
      <c r="R7" s="3">
        <v>12</v>
      </c>
      <c r="S7" s="3">
        <v>12</v>
      </c>
    </row>
    <row r="8" spans="1:19" ht="18.75">
      <c r="A8" s="32" t="s">
        <v>4</v>
      </c>
      <c r="B8" s="2">
        <f aca="true" t="shared" si="0" ref="B8:S8">B5*B6+B7</f>
        <v>169</v>
      </c>
      <c r="C8" s="2">
        <f t="shared" si="0"/>
        <v>169</v>
      </c>
      <c r="D8" s="2">
        <f t="shared" si="0"/>
        <v>196</v>
      </c>
      <c r="E8" s="2">
        <f t="shared" si="0"/>
        <v>244</v>
      </c>
      <c r="F8" s="2">
        <f t="shared" si="0"/>
        <v>192</v>
      </c>
      <c r="G8" s="2">
        <f t="shared" si="0"/>
        <v>198</v>
      </c>
      <c r="H8" s="2">
        <f t="shared" si="0"/>
        <v>198</v>
      </c>
      <c r="I8" s="2">
        <f t="shared" si="0"/>
        <v>196.4</v>
      </c>
      <c r="J8" s="2">
        <f t="shared" si="0"/>
        <v>196.4</v>
      </c>
      <c r="K8" s="2">
        <f t="shared" si="0"/>
        <v>245</v>
      </c>
      <c r="L8" s="2">
        <f t="shared" si="0"/>
        <v>233</v>
      </c>
      <c r="M8" s="2">
        <f t="shared" si="0"/>
        <v>120</v>
      </c>
      <c r="N8" s="2">
        <f t="shared" si="0"/>
        <v>205</v>
      </c>
      <c r="O8" s="2">
        <f t="shared" si="0"/>
        <v>192</v>
      </c>
      <c r="P8" s="2">
        <f t="shared" si="0"/>
        <v>192</v>
      </c>
      <c r="Q8" s="2">
        <f t="shared" si="0"/>
        <v>150</v>
      </c>
      <c r="R8" s="2">
        <f>R5*R6+R7</f>
        <v>254</v>
      </c>
      <c r="S8" s="2">
        <f t="shared" si="0"/>
        <v>254</v>
      </c>
    </row>
    <row r="9" ht="19.5" customHeight="1">
      <c r="A9" s="32"/>
    </row>
    <row r="10" spans="1:19" ht="27" customHeight="1">
      <c r="A10" s="33" t="s">
        <v>7</v>
      </c>
      <c r="B10" s="4">
        <f>B16</f>
        <v>3.4884</v>
      </c>
      <c r="C10" s="4">
        <f aca="true" t="shared" si="1" ref="C10:S10">C16</f>
        <v>3.4884</v>
      </c>
      <c r="D10" s="4">
        <f t="shared" si="1"/>
        <v>3.888</v>
      </c>
      <c r="E10" s="4">
        <f t="shared" si="1"/>
        <v>6.6744</v>
      </c>
      <c r="F10" s="4">
        <f t="shared" si="1"/>
        <v>6.966</v>
      </c>
      <c r="G10" s="4">
        <f t="shared" si="1"/>
        <v>4.2</v>
      </c>
      <c r="H10" s="4">
        <f t="shared" si="1"/>
        <v>2.4235200000000003</v>
      </c>
      <c r="I10" s="4">
        <f t="shared" si="1"/>
        <v>6.4272</v>
      </c>
      <c r="J10" s="4">
        <f t="shared" si="1"/>
        <v>4.1860800000000005</v>
      </c>
      <c r="K10" s="4">
        <f t="shared" si="1"/>
        <v>3.672</v>
      </c>
      <c r="L10" s="4">
        <f t="shared" si="1"/>
        <v>3.7260000000000004</v>
      </c>
      <c r="M10" s="4">
        <f t="shared" si="1"/>
        <v>5.0232</v>
      </c>
      <c r="N10" s="4">
        <f t="shared" si="1"/>
        <v>4.2228</v>
      </c>
      <c r="O10" s="4">
        <f t="shared" si="1"/>
        <v>5.8752</v>
      </c>
      <c r="P10" s="4">
        <f t="shared" si="1"/>
        <v>3.4884</v>
      </c>
      <c r="Q10" s="4">
        <f t="shared" si="1"/>
        <v>5.508</v>
      </c>
      <c r="R10" s="4">
        <f t="shared" si="1"/>
        <v>5.0232</v>
      </c>
      <c r="S10" s="4">
        <f t="shared" si="1"/>
        <v>5.0232</v>
      </c>
    </row>
    <row r="11" spans="1:19" ht="18" customHeight="1" hidden="1" outlineLevel="1">
      <c r="A11" s="32" t="s">
        <v>370</v>
      </c>
      <c r="B11" s="23">
        <v>19</v>
      </c>
      <c r="C11" s="23">
        <v>19</v>
      </c>
      <c r="D11" s="23">
        <v>12</v>
      </c>
      <c r="E11" s="23">
        <v>20.6</v>
      </c>
      <c r="F11" s="23">
        <v>21.5</v>
      </c>
      <c r="G11" s="23">
        <v>14</v>
      </c>
      <c r="H11" s="23">
        <v>13.2</v>
      </c>
      <c r="I11" s="23">
        <v>20.6</v>
      </c>
      <c r="J11" s="23">
        <v>22.8</v>
      </c>
      <c r="K11" s="23">
        <v>20</v>
      </c>
      <c r="L11" s="23">
        <v>11.5</v>
      </c>
      <c r="M11" s="23">
        <v>28</v>
      </c>
      <c r="N11" s="23">
        <v>23</v>
      </c>
      <c r="O11" s="23">
        <v>32</v>
      </c>
      <c r="P11" s="23">
        <v>19</v>
      </c>
      <c r="Q11" s="23">
        <v>17</v>
      </c>
      <c r="R11" s="23">
        <v>28</v>
      </c>
      <c r="S11" s="23">
        <v>28</v>
      </c>
    </row>
    <row r="12" spans="1:19" ht="18" customHeight="1" hidden="1" outlineLevel="1">
      <c r="A12" s="32" t="s">
        <v>6</v>
      </c>
      <c r="B12" s="24">
        <v>1.2</v>
      </c>
      <c r="C12" s="24">
        <v>1.2</v>
      </c>
      <c r="D12" s="24">
        <v>1.2</v>
      </c>
      <c r="E12" s="24">
        <v>1.2</v>
      </c>
      <c r="F12" s="24">
        <v>1.2</v>
      </c>
      <c r="G12" s="24">
        <v>1.2</v>
      </c>
      <c r="H12" s="24">
        <v>1.2</v>
      </c>
      <c r="I12" s="24">
        <v>1.2</v>
      </c>
      <c r="J12" s="24">
        <v>1.2</v>
      </c>
      <c r="K12" s="24">
        <v>1.2</v>
      </c>
      <c r="L12" s="24">
        <v>1.2</v>
      </c>
      <c r="M12" s="24">
        <v>1.2</v>
      </c>
      <c r="N12" s="24">
        <v>1.2</v>
      </c>
      <c r="O12" s="24">
        <v>1.2</v>
      </c>
      <c r="P12" s="24">
        <v>1.2</v>
      </c>
      <c r="Q12" s="24">
        <v>1.2</v>
      </c>
      <c r="R12" s="24">
        <v>1.2</v>
      </c>
      <c r="S12" s="24">
        <v>1.2</v>
      </c>
    </row>
    <row r="13" spans="1:19" ht="18" customHeight="1" hidden="1" outlineLevel="1">
      <c r="A13" s="32" t="s">
        <v>411</v>
      </c>
      <c r="B13" s="10">
        <v>15.3</v>
      </c>
      <c r="C13" s="10">
        <v>15.3</v>
      </c>
      <c r="D13" s="11">
        <v>27</v>
      </c>
      <c r="E13" s="11">
        <v>27</v>
      </c>
      <c r="F13" s="11">
        <v>27</v>
      </c>
      <c r="G13" s="11">
        <v>25</v>
      </c>
      <c r="H13" s="11">
        <v>15.3</v>
      </c>
      <c r="I13" s="11">
        <v>26</v>
      </c>
      <c r="J13" s="11">
        <v>15.3</v>
      </c>
      <c r="K13" s="11">
        <v>15.3</v>
      </c>
      <c r="L13" s="11">
        <v>27</v>
      </c>
      <c r="M13" s="11">
        <v>14.95</v>
      </c>
      <c r="N13" s="11">
        <v>15.3</v>
      </c>
      <c r="O13" s="11">
        <v>15.3</v>
      </c>
      <c r="P13" s="11">
        <v>15.3</v>
      </c>
      <c r="Q13" s="11">
        <v>27</v>
      </c>
      <c r="R13" s="10">
        <v>14.95</v>
      </c>
      <c r="S13" s="11">
        <v>14.95</v>
      </c>
    </row>
    <row r="14" spans="1:19" ht="18" customHeight="1" hidden="1" outlineLevel="1">
      <c r="A14" s="32" t="s">
        <v>371</v>
      </c>
      <c r="B14" s="11">
        <f aca="true" t="shared" si="2" ref="B14:Q14">B11*0.01*(1+0.01*((B12-1)*100))</f>
        <v>0.22799999999999998</v>
      </c>
      <c r="C14" s="11">
        <f t="shared" si="2"/>
        <v>0.22799999999999998</v>
      </c>
      <c r="D14" s="11">
        <f t="shared" si="2"/>
        <v>0.144</v>
      </c>
      <c r="E14" s="11">
        <f t="shared" si="2"/>
        <v>0.2472</v>
      </c>
      <c r="F14" s="11">
        <f t="shared" si="2"/>
        <v>0.258</v>
      </c>
      <c r="G14" s="11">
        <f t="shared" si="2"/>
        <v>0.168</v>
      </c>
      <c r="H14" s="11">
        <f t="shared" si="2"/>
        <v>0.1584</v>
      </c>
      <c r="I14" s="11">
        <f t="shared" si="2"/>
        <v>0.2472</v>
      </c>
      <c r="J14" s="11">
        <f t="shared" si="2"/>
        <v>0.2736</v>
      </c>
      <c r="K14" s="11">
        <f t="shared" si="2"/>
        <v>0.24</v>
      </c>
      <c r="L14" s="11">
        <f t="shared" si="2"/>
        <v>0.138</v>
      </c>
      <c r="M14" s="11">
        <f t="shared" si="2"/>
        <v>0.336</v>
      </c>
      <c r="N14" s="11">
        <f t="shared" si="2"/>
        <v>0.276</v>
      </c>
      <c r="O14" s="11">
        <f t="shared" si="2"/>
        <v>0.384</v>
      </c>
      <c r="P14" s="11">
        <f t="shared" si="2"/>
        <v>0.22799999999999998</v>
      </c>
      <c r="Q14" s="11">
        <f t="shared" si="2"/>
        <v>0.20400000000000001</v>
      </c>
      <c r="R14" s="11">
        <f>R11*0.01*(1+0.01*((R12-1)*100))</f>
        <v>0.336</v>
      </c>
      <c r="S14" s="11">
        <f>S11*0.01*(1+0.01*((S12-1)*100))</f>
        <v>0.336</v>
      </c>
    </row>
    <row r="15" spans="1:19" ht="18" customHeight="1" hidden="1" outlineLevel="1">
      <c r="A15" s="32" t="s">
        <v>371</v>
      </c>
      <c r="B15" s="11">
        <f aca="true" t="shared" si="3" ref="B15:S15">B14*B8</f>
        <v>38.532</v>
      </c>
      <c r="C15" s="11">
        <f t="shared" si="3"/>
        <v>38.532</v>
      </c>
      <c r="D15" s="11">
        <f t="shared" si="3"/>
        <v>28.223999999999997</v>
      </c>
      <c r="E15" s="11">
        <f t="shared" si="3"/>
        <v>60.3168</v>
      </c>
      <c r="F15" s="11">
        <f t="shared" si="3"/>
        <v>49.536</v>
      </c>
      <c r="G15" s="11">
        <f t="shared" si="3"/>
        <v>33.264</v>
      </c>
      <c r="H15" s="11">
        <f t="shared" si="3"/>
        <v>31.363200000000003</v>
      </c>
      <c r="I15" s="11">
        <f t="shared" si="3"/>
        <v>48.55008</v>
      </c>
      <c r="J15" s="11">
        <f t="shared" si="3"/>
        <v>53.735040000000005</v>
      </c>
      <c r="K15" s="11">
        <f t="shared" si="3"/>
        <v>58.8</v>
      </c>
      <c r="L15" s="11">
        <f t="shared" si="3"/>
        <v>32.154</v>
      </c>
      <c r="M15" s="11">
        <f t="shared" si="3"/>
        <v>40.32</v>
      </c>
      <c r="N15" s="11">
        <f t="shared" si="3"/>
        <v>56.580000000000005</v>
      </c>
      <c r="O15" s="11">
        <f t="shared" si="3"/>
        <v>73.72800000000001</v>
      </c>
      <c r="P15" s="11">
        <f t="shared" si="3"/>
        <v>43.775999999999996</v>
      </c>
      <c r="Q15" s="11">
        <f t="shared" si="3"/>
        <v>30.6</v>
      </c>
      <c r="R15" s="11">
        <f>R14*R8</f>
        <v>85.34400000000001</v>
      </c>
      <c r="S15" s="11">
        <f t="shared" si="3"/>
        <v>85.34400000000001</v>
      </c>
    </row>
    <row r="16" spans="1:19" ht="18" customHeight="1" hidden="1" outlineLevel="1">
      <c r="A16" s="32" t="s">
        <v>9</v>
      </c>
      <c r="B16" s="7">
        <f aca="true" t="shared" si="4" ref="B16:Q16">B11*0.01*(1+0.01*((B12-1)*100))*B13</f>
        <v>3.4884</v>
      </c>
      <c r="C16" s="7">
        <f t="shared" si="4"/>
        <v>3.4884</v>
      </c>
      <c r="D16" s="7">
        <f t="shared" si="4"/>
        <v>3.888</v>
      </c>
      <c r="E16" s="7">
        <f t="shared" si="4"/>
        <v>6.6744</v>
      </c>
      <c r="F16" s="7">
        <f t="shared" si="4"/>
        <v>6.966</v>
      </c>
      <c r="G16" s="7">
        <f t="shared" si="4"/>
        <v>4.2</v>
      </c>
      <c r="H16" s="7">
        <f t="shared" si="4"/>
        <v>2.4235200000000003</v>
      </c>
      <c r="I16" s="7">
        <f t="shared" si="4"/>
        <v>6.4272</v>
      </c>
      <c r="J16" s="7">
        <f t="shared" si="4"/>
        <v>4.1860800000000005</v>
      </c>
      <c r="K16" s="7">
        <f t="shared" si="4"/>
        <v>3.672</v>
      </c>
      <c r="L16" s="7">
        <f t="shared" si="4"/>
        <v>3.7260000000000004</v>
      </c>
      <c r="M16" s="7">
        <f t="shared" si="4"/>
        <v>5.0232</v>
      </c>
      <c r="N16" s="7">
        <f t="shared" si="4"/>
        <v>4.2228</v>
      </c>
      <c r="O16" s="7">
        <f t="shared" si="4"/>
        <v>5.8752</v>
      </c>
      <c r="P16" s="7">
        <f t="shared" si="4"/>
        <v>3.4884</v>
      </c>
      <c r="Q16" s="7">
        <f t="shared" si="4"/>
        <v>5.508</v>
      </c>
      <c r="R16" s="7">
        <f>R11*0.01*(1+0.01*((R12-1)*100))*R13</f>
        <v>5.0232</v>
      </c>
      <c r="S16" s="7">
        <f>S11*0.01*(1+0.01*((S12-1)*100))*S13</f>
        <v>5.0232</v>
      </c>
    </row>
    <row r="17" spans="1:19" ht="18" customHeight="1" hidden="1" outlineLevel="1">
      <c r="A17" s="32" t="s">
        <v>10</v>
      </c>
      <c r="B17" s="7">
        <f aca="true" t="shared" si="5" ref="B17:S17">B16*B8</f>
        <v>589.5396</v>
      </c>
      <c r="C17" s="7">
        <f t="shared" si="5"/>
        <v>589.5396</v>
      </c>
      <c r="D17" s="7">
        <f t="shared" si="5"/>
        <v>762.048</v>
      </c>
      <c r="E17" s="7">
        <f t="shared" si="5"/>
        <v>1628.5536000000002</v>
      </c>
      <c r="F17" s="7">
        <f t="shared" si="5"/>
        <v>1337.472</v>
      </c>
      <c r="G17" s="7">
        <f t="shared" si="5"/>
        <v>831.6</v>
      </c>
      <c r="H17" s="7">
        <f t="shared" si="5"/>
        <v>479.8569600000001</v>
      </c>
      <c r="I17" s="7">
        <f t="shared" si="5"/>
        <v>1262.30208</v>
      </c>
      <c r="J17" s="7">
        <f t="shared" si="5"/>
        <v>822.1461120000001</v>
      </c>
      <c r="K17" s="7">
        <f t="shared" si="5"/>
        <v>899.64</v>
      </c>
      <c r="L17" s="7">
        <f t="shared" si="5"/>
        <v>868.1580000000001</v>
      </c>
      <c r="M17" s="7">
        <f t="shared" si="5"/>
        <v>602.784</v>
      </c>
      <c r="N17" s="7">
        <f t="shared" si="5"/>
        <v>865.6740000000001</v>
      </c>
      <c r="O17" s="7">
        <f t="shared" si="5"/>
        <v>1128.0384000000001</v>
      </c>
      <c r="P17" s="7">
        <f t="shared" si="5"/>
        <v>669.7728</v>
      </c>
      <c r="Q17" s="7">
        <f t="shared" si="5"/>
        <v>826.2</v>
      </c>
      <c r="R17" s="7">
        <f>R16*R8</f>
        <v>1275.8928</v>
      </c>
      <c r="S17" s="7">
        <f t="shared" si="5"/>
        <v>1275.8928</v>
      </c>
    </row>
    <row r="18" spans="1:20" ht="27" customHeight="1" collapsed="1">
      <c r="A18" s="33" t="s">
        <v>313</v>
      </c>
      <c r="B18" s="4">
        <f>B36</f>
        <v>0.6098999999999999</v>
      </c>
      <c r="C18" s="4">
        <f aca="true" t="shared" si="6" ref="C18:S18">C36</f>
        <v>0.6098999999999999</v>
      </c>
      <c r="D18" s="4">
        <f t="shared" si="6"/>
        <v>0.3222525599999999</v>
      </c>
      <c r="E18" s="4">
        <f t="shared" si="6"/>
        <v>0.5532002279999999</v>
      </c>
      <c r="F18" s="4">
        <f t="shared" si="6"/>
        <v>0.96708333</v>
      </c>
      <c r="G18" s="4">
        <f t="shared" si="6"/>
        <v>0.37596132000000004</v>
      </c>
      <c r="H18" s="4">
        <f t="shared" si="6"/>
        <v>0.354477816</v>
      </c>
      <c r="I18" s="4">
        <f t="shared" si="6"/>
        <v>0.553200228</v>
      </c>
      <c r="J18" s="4">
        <f t="shared" si="6"/>
        <v>0.6122798640000001</v>
      </c>
      <c r="K18" s="4">
        <f t="shared" si="6"/>
        <v>0.36023520000000003</v>
      </c>
      <c r="L18" s="4">
        <f t="shared" si="6"/>
        <v>0.38088000000000005</v>
      </c>
      <c r="M18" s="4">
        <f t="shared" si="6"/>
        <v>0.75192264</v>
      </c>
      <c r="N18" s="4">
        <f t="shared" si="6"/>
        <v>0.41427048000000005</v>
      </c>
      <c r="O18" s="4">
        <f t="shared" si="6"/>
        <v>1.0272000000000003</v>
      </c>
      <c r="P18" s="4">
        <f t="shared" si="6"/>
        <v>0.6099</v>
      </c>
      <c r="Q18" s="4">
        <f t="shared" si="6"/>
        <v>0.45652445999999997</v>
      </c>
      <c r="R18" s="4">
        <f t="shared" si="6"/>
        <v>0.7519226400000001</v>
      </c>
      <c r="S18" s="4">
        <f t="shared" si="6"/>
        <v>0.7519226400000001</v>
      </c>
      <c r="T18" s="4"/>
    </row>
    <row r="19" spans="1:19" ht="18" customHeight="1" hidden="1" outlineLevel="1">
      <c r="A19" s="32" t="s">
        <v>314</v>
      </c>
      <c r="B19" s="25">
        <v>2.1</v>
      </c>
      <c r="C19" s="25">
        <v>2.1</v>
      </c>
      <c r="D19" s="25">
        <v>1.4</v>
      </c>
      <c r="E19" s="25">
        <v>1.4</v>
      </c>
      <c r="F19" s="25">
        <v>2.1</v>
      </c>
      <c r="G19" s="25">
        <v>1.4</v>
      </c>
      <c r="H19" s="25">
        <v>1.4</v>
      </c>
      <c r="I19" s="25">
        <v>1.4</v>
      </c>
      <c r="J19" s="25">
        <v>1.4</v>
      </c>
      <c r="K19" s="25">
        <v>1</v>
      </c>
      <c r="L19" s="25">
        <v>1.8</v>
      </c>
      <c r="M19" s="25">
        <v>1.4</v>
      </c>
      <c r="N19" s="25">
        <v>1</v>
      </c>
      <c r="O19" s="25">
        <v>2.1</v>
      </c>
      <c r="P19" s="25">
        <v>2.1</v>
      </c>
      <c r="Q19" s="25">
        <v>1.4</v>
      </c>
      <c r="R19" s="24">
        <v>1.4</v>
      </c>
      <c r="S19" s="25">
        <v>1.4</v>
      </c>
    </row>
    <row r="20" spans="1:19" ht="18" customHeight="1" hidden="1" outlineLevel="1">
      <c r="A20" s="32" t="s">
        <v>315</v>
      </c>
      <c r="B20" s="25">
        <v>0.3</v>
      </c>
      <c r="C20" s="25">
        <v>0.3</v>
      </c>
      <c r="D20" s="25">
        <v>0.2</v>
      </c>
      <c r="E20" s="25">
        <v>0.2</v>
      </c>
      <c r="F20" s="25">
        <v>0.2</v>
      </c>
      <c r="G20" s="25">
        <v>0.2</v>
      </c>
      <c r="H20" s="25">
        <v>0.2</v>
      </c>
      <c r="I20" s="25">
        <v>0.2</v>
      </c>
      <c r="J20" s="25">
        <v>0.2</v>
      </c>
      <c r="K20" s="25">
        <v>0.2</v>
      </c>
      <c r="L20" s="25">
        <v>0.2</v>
      </c>
      <c r="M20" s="25">
        <v>0.2</v>
      </c>
      <c r="N20" s="25">
        <v>0.2</v>
      </c>
      <c r="O20" s="25">
        <v>0.3</v>
      </c>
      <c r="P20" s="25">
        <v>0.3</v>
      </c>
      <c r="Q20" s="25">
        <v>0.2</v>
      </c>
      <c r="R20" s="24">
        <v>0.2</v>
      </c>
      <c r="S20" s="25">
        <v>0.2</v>
      </c>
    </row>
    <row r="21" spans="1:19" ht="18" customHeight="1" hidden="1" outlineLevel="1">
      <c r="A21" s="32" t="s">
        <v>316</v>
      </c>
      <c r="B21" s="25">
        <v>0.15</v>
      </c>
      <c r="C21" s="25">
        <v>0.15</v>
      </c>
      <c r="D21" s="25">
        <v>0.05</v>
      </c>
      <c r="E21" s="25">
        <v>0.05</v>
      </c>
      <c r="F21" s="25">
        <v>0.05</v>
      </c>
      <c r="G21" s="25">
        <v>0.05</v>
      </c>
      <c r="H21" s="25">
        <v>0.05</v>
      </c>
      <c r="I21" s="25">
        <v>0.05</v>
      </c>
      <c r="J21" s="25">
        <v>0.05</v>
      </c>
      <c r="K21" s="25">
        <v>0.06</v>
      </c>
      <c r="L21" s="25">
        <v>0.05</v>
      </c>
      <c r="M21" s="25">
        <v>0.05</v>
      </c>
      <c r="N21" s="25">
        <v>0.06</v>
      </c>
      <c r="O21" s="25">
        <v>0.15</v>
      </c>
      <c r="P21" s="25">
        <v>0.15</v>
      </c>
      <c r="Q21" s="25">
        <v>0.05</v>
      </c>
      <c r="R21" s="24">
        <v>0.05</v>
      </c>
      <c r="S21" s="25">
        <v>0.05</v>
      </c>
    </row>
    <row r="22" spans="1:19" ht="18" customHeight="1" hidden="1" outlineLevel="1">
      <c r="A22" s="32" t="s">
        <v>317</v>
      </c>
      <c r="B22" s="25">
        <v>0.25</v>
      </c>
      <c r="C22" s="25">
        <v>0.25</v>
      </c>
      <c r="D22" s="25">
        <v>0.15</v>
      </c>
      <c r="E22" s="25">
        <v>0.15</v>
      </c>
      <c r="F22" s="25">
        <v>0.15</v>
      </c>
      <c r="G22" s="25">
        <v>0.15</v>
      </c>
      <c r="H22" s="25">
        <v>0.15</v>
      </c>
      <c r="I22" s="25">
        <v>0.15</v>
      </c>
      <c r="J22" s="25">
        <v>0.15</v>
      </c>
      <c r="K22" s="25">
        <v>0.14</v>
      </c>
      <c r="L22" s="25">
        <v>0.15</v>
      </c>
      <c r="M22" s="25">
        <v>0.15</v>
      </c>
      <c r="N22" s="25">
        <v>0.14</v>
      </c>
      <c r="O22" s="25">
        <v>0.25</v>
      </c>
      <c r="P22" s="25">
        <v>0.25</v>
      </c>
      <c r="Q22" s="25">
        <v>0.15</v>
      </c>
      <c r="R22" s="24">
        <v>0.15</v>
      </c>
      <c r="S22" s="25">
        <v>0.15</v>
      </c>
    </row>
    <row r="23" spans="1:19" ht="18" customHeight="1" hidden="1" outlineLevel="1">
      <c r="A23" s="32" t="s">
        <v>375</v>
      </c>
      <c r="B23" s="8">
        <v>90</v>
      </c>
      <c r="C23" s="8">
        <v>90</v>
      </c>
      <c r="D23" s="8">
        <v>114.36</v>
      </c>
      <c r="E23" s="8">
        <v>114.36</v>
      </c>
      <c r="F23" s="8">
        <v>144.36</v>
      </c>
      <c r="G23" s="8">
        <v>114.36</v>
      </c>
      <c r="H23" s="8">
        <v>114.36</v>
      </c>
      <c r="I23" s="8">
        <v>114.36</v>
      </c>
      <c r="J23" s="8">
        <v>114.36</v>
      </c>
      <c r="K23" s="8">
        <v>105</v>
      </c>
      <c r="L23" s="8">
        <v>100</v>
      </c>
      <c r="M23" s="8">
        <v>114.36</v>
      </c>
      <c r="N23" s="8">
        <v>105</v>
      </c>
      <c r="O23" s="8">
        <v>90</v>
      </c>
      <c r="P23" s="8">
        <v>90</v>
      </c>
      <c r="Q23" s="8">
        <v>114.36</v>
      </c>
      <c r="R23" s="8">
        <v>114.36</v>
      </c>
      <c r="S23" s="8">
        <v>114.36</v>
      </c>
    </row>
    <row r="24" spans="1:19" ht="18" customHeight="1" hidden="1" outlineLevel="1">
      <c r="A24" s="32" t="s">
        <v>376</v>
      </c>
      <c r="B24" s="8">
        <v>105</v>
      </c>
      <c r="C24" s="8">
        <v>105</v>
      </c>
      <c r="D24" s="8">
        <v>159.66</v>
      </c>
      <c r="E24" s="8">
        <v>159.66</v>
      </c>
      <c r="F24" s="8">
        <v>179.66</v>
      </c>
      <c r="G24" s="8">
        <v>159.66</v>
      </c>
      <c r="H24" s="8">
        <v>159.66</v>
      </c>
      <c r="I24" s="8">
        <v>159.66</v>
      </c>
      <c r="J24" s="8">
        <v>159.66</v>
      </c>
      <c r="K24" s="8">
        <v>90</v>
      </c>
      <c r="L24" s="8">
        <v>300</v>
      </c>
      <c r="M24" s="8">
        <v>159.66</v>
      </c>
      <c r="N24" s="8">
        <v>90</v>
      </c>
      <c r="O24" s="8">
        <v>105</v>
      </c>
      <c r="P24" s="8">
        <v>105</v>
      </c>
      <c r="Q24" s="8">
        <v>159.66</v>
      </c>
      <c r="R24" s="8">
        <v>159.66</v>
      </c>
      <c r="S24" s="8">
        <v>159.66</v>
      </c>
    </row>
    <row r="25" spans="1:19" ht="18" customHeight="1" hidden="1" outlineLevel="1">
      <c r="A25" s="32" t="s">
        <v>377</v>
      </c>
      <c r="B25" s="8">
        <v>130</v>
      </c>
      <c r="C25" s="8">
        <v>130</v>
      </c>
      <c r="D25" s="8">
        <v>194.94</v>
      </c>
      <c r="E25" s="8">
        <v>194.94</v>
      </c>
      <c r="F25" s="8">
        <v>214.94</v>
      </c>
      <c r="G25" s="8">
        <v>194.94</v>
      </c>
      <c r="H25" s="8">
        <v>194.94</v>
      </c>
      <c r="I25" s="8">
        <v>194.94</v>
      </c>
      <c r="J25" s="8">
        <v>194.94</v>
      </c>
      <c r="K25" s="8">
        <v>100</v>
      </c>
      <c r="L25" s="8">
        <v>300</v>
      </c>
      <c r="M25" s="8">
        <v>194.94</v>
      </c>
      <c r="N25" s="8">
        <v>100</v>
      </c>
      <c r="O25" s="8">
        <v>130</v>
      </c>
      <c r="P25" s="8">
        <v>130</v>
      </c>
      <c r="Q25" s="8">
        <v>194.94</v>
      </c>
      <c r="R25" s="8">
        <v>194.94</v>
      </c>
      <c r="S25" s="8">
        <v>194.94</v>
      </c>
    </row>
    <row r="26" spans="1:19" ht="18" customHeight="1" hidden="1" outlineLevel="1">
      <c r="A26" s="32" t="s">
        <v>378</v>
      </c>
      <c r="B26" s="8">
        <v>110</v>
      </c>
      <c r="C26" s="8">
        <v>110</v>
      </c>
      <c r="D26" s="8">
        <v>146.69</v>
      </c>
      <c r="E26" s="8">
        <v>146.69</v>
      </c>
      <c r="F26" s="8">
        <v>166.69</v>
      </c>
      <c r="G26" s="8">
        <v>146.69</v>
      </c>
      <c r="H26" s="8">
        <v>146.69</v>
      </c>
      <c r="I26" s="8">
        <v>146.69</v>
      </c>
      <c r="J26" s="8">
        <v>146.69</v>
      </c>
      <c r="K26" s="8">
        <v>150.7</v>
      </c>
      <c r="L26" s="8">
        <v>140</v>
      </c>
      <c r="M26" s="8">
        <v>146.69</v>
      </c>
      <c r="N26" s="8">
        <v>150.7</v>
      </c>
      <c r="O26" s="8">
        <v>110</v>
      </c>
      <c r="P26" s="8">
        <v>110</v>
      </c>
      <c r="Q26" s="8">
        <v>146.69</v>
      </c>
      <c r="R26" s="8">
        <v>146.69</v>
      </c>
      <c r="S26" s="8">
        <v>146.69</v>
      </c>
    </row>
    <row r="27" spans="1:19" ht="18" customHeight="1" hidden="1" outlineLevel="1">
      <c r="A27" s="32" t="s">
        <v>379</v>
      </c>
      <c r="B27" s="9">
        <f aca="true" t="shared" si="7" ref="B27:Q27">B15*B19/100</f>
        <v>0.8091719999999999</v>
      </c>
      <c r="C27" s="9">
        <f t="shared" si="7"/>
        <v>0.8091719999999999</v>
      </c>
      <c r="D27" s="9">
        <f t="shared" si="7"/>
        <v>0.3951359999999999</v>
      </c>
      <c r="E27" s="9">
        <f t="shared" si="7"/>
        <v>0.8444351999999999</v>
      </c>
      <c r="F27" s="9">
        <f t="shared" si="7"/>
        <v>1.040256</v>
      </c>
      <c r="G27" s="9">
        <f t="shared" si="7"/>
        <v>0.465696</v>
      </c>
      <c r="H27" s="9">
        <f t="shared" si="7"/>
        <v>0.43908480000000005</v>
      </c>
      <c r="I27" s="9">
        <f t="shared" si="7"/>
        <v>0.67970112</v>
      </c>
      <c r="J27" s="9">
        <f t="shared" si="7"/>
        <v>0.75229056</v>
      </c>
      <c r="K27" s="9">
        <f t="shared" si="7"/>
        <v>0.588</v>
      </c>
      <c r="L27" s="9">
        <f t="shared" si="7"/>
        <v>0.5787720000000001</v>
      </c>
      <c r="M27" s="9">
        <f t="shared" si="7"/>
        <v>0.56448</v>
      </c>
      <c r="N27" s="9">
        <f t="shared" si="7"/>
        <v>0.5658000000000001</v>
      </c>
      <c r="O27" s="9">
        <f t="shared" si="7"/>
        <v>1.5482880000000003</v>
      </c>
      <c r="P27" s="9">
        <f t="shared" si="7"/>
        <v>0.9192959999999999</v>
      </c>
      <c r="Q27" s="9">
        <f t="shared" si="7"/>
        <v>0.42839999999999995</v>
      </c>
      <c r="R27" s="9">
        <f>R15*R19/100</f>
        <v>1.194816</v>
      </c>
      <c r="S27" s="9">
        <f>S15*S19/100</f>
        <v>1.194816</v>
      </c>
    </row>
    <row r="28" spans="1:19" ht="18" customHeight="1" hidden="1" outlineLevel="1">
      <c r="A28" s="32" t="s">
        <v>380</v>
      </c>
      <c r="B28" s="9">
        <f aca="true" t="shared" si="8" ref="B28:Q28">B15*B20/100</f>
        <v>0.11559599999999998</v>
      </c>
      <c r="C28" s="9">
        <f t="shared" si="8"/>
        <v>0.11559599999999998</v>
      </c>
      <c r="D28" s="9">
        <f t="shared" si="8"/>
        <v>0.056448</v>
      </c>
      <c r="E28" s="9">
        <f t="shared" si="8"/>
        <v>0.12063360000000001</v>
      </c>
      <c r="F28" s="9">
        <f t="shared" si="8"/>
        <v>0.09907200000000001</v>
      </c>
      <c r="G28" s="9">
        <f t="shared" si="8"/>
        <v>0.066528</v>
      </c>
      <c r="H28" s="9">
        <f t="shared" si="8"/>
        <v>0.06272640000000002</v>
      </c>
      <c r="I28" s="9">
        <f t="shared" si="8"/>
        <v>0.09710016000000002</v>
      </c>
      <c r="J28" s="9">
        <f t="shared" si="8"/>
        <v>0.10747008000000001</v>
      </c>
      <c r="K28" s="9">
        <f t="shared" si="8"/>
        <v>0.1176</v>
      </c>
      <c r="L28" s="9">
        <f t="shared" si="8"/>
        <v>0.06430800000000002</v>
      </c>
      <c r="M28" s="9">
        <f t="shared" si="8"/>
        <v>0.08064</v>
      </c>
      <c r="N28" s="9">
        <f t="shared" si="8"/>
        <v>0.11316000000000002</v>
      </c>
      <c r="O28" s="9">
        <f t="shared" si="8"/>
        <v>0.22118400000000002</v>
      </c>
      <c r="P28" s="9">
        <f t="shared" si="8"/>
        <v>0.13132799999999997</v>
      </c>
      <c r="Q28" s="9">
        <f t="shared" si="8"/>
        <v>0.06120000000000001</v>
      </c>
      <c r="R28" s="9">
        <f>R15*R20/100</f>
        <v>0.17068800000000003</v>
      </c>
      <c r="S28" s="9">
        <f>S15*S20/100</f>
        <v>0.17068800000000003</v>
      </c>
    </row>
    <row r="29" spans="1:19" ht="18" customHeight="1" hidden="1" outlineLevel="1">
      <c r="A29" s="32" t="s">
        <v>382</v>
      </c>
      <c r="B29" s="9">
        <f aca="true" t="shared" si="9" ref="B29:Q29">B15*B21/100</f>
        <v>0.05779799999999999</v>
      </c>
      <c r="C29" s="9">
        <f t="shared" si="9"/>
        <v>0.05779799999999999</v>
      </c>
      <c r="D29" s="9">
        <f t="shared" si="9"/>
        <v>0.014112</v>
      </c>
      <c r="E29" s="9">
        <f t="shared" si="9"/>
        <v>0.030158400000000002</v>
      </c>
      <c r="F29" s="9">
        <f t="shared" si="9"/>
        <v>0.024768000000000002</v>
      </c>
      <c r="G29" s="9">
        <f t="shared" si="9"/>
        <v>0.016632</v>
      </c>
      <c r="H29" s="9">
        <f t="shared" si="9"/>
        <v>0.015681600000000004</v>
      </c>
      <c r="I29" s="9">
        <f t="shared" si="9"/>
        <v>0.024275040000000005</v>
      </c>
      <c r="J29" s="9">
        <f t="shared" si="9"/>
        <v>0.026867520000000002</v>
      </c>
      <c r="K29" s="9">
        <f t="shared" si="9"/>
        <v>0.03528</v>
      </c>
      <c r="L29" s="9">
        <f t="shared" si="9"/>
        <v>0.016077000000000004</v>
      </c>
      <c r="M29" s="9">
        <f t="shared" si="9"/>
        <v>0.02016</v>
      </c>
      <c r="N29" s="9">
        <f t="shared" si="9"/>
        <v>0.033948</v>
      </c>
      <c r="O29" s="9">
        <f t="shared" si="9"/>
        <v>0.11059200000000001</v>
      </c>
      <c r="P29" s="9">
        <f t="shared" si="9"/>
        <v>0.06566399999999999</v>
      </c>
      <c r="Q29" s="9">
        <f t="shared" si="9"/>
        <v>0.015300000000000003</v>
      </c>
      <c r="R29" s="9">
        <f>R15*R21/100</f>
        <v>0.04267200000000001</v>
      </c>
      <c r="S29" s="9">
        <f>S15*S21/100</f>
        <v>0.04267200000000001</v>
      </c>
    </row>
    <row r="30" spans="1:19" ht="18" customHeight="1" hidden="1" outlineLevel="1">
      <c r="A30" s="32" t="s">
        <v>381</v>
      </c>
      <c r="B30" s="9">
        <f aca="true" t="shared" si="10" ref="B30:Q30">B15*B22/100</f>
        <v>0.09632999999999999</v>
      </c>
      <c r="C30" s="9">
        <f t="shared" si="10"/>
        <v>0.09632999999999999</v>
      </c>
      <c r="D30" s="9">
        <f t="shared" si="10"/>
        <v>0.04233599999999999</v>
      </c>
      <c r="E30" s="9">
        <f t="shared" si="10"/>
        <v>0.0904752</v>
      </c>
      <c r="F30" s="9">
        <f t="shared" si="10"/>
        <v>0.074304</v>
      </c>
      <c r="G30" s="9">
        <f t="shared" si="10"/>
        <v>0.049896</v>
      </c>
      <c r="H30" s="9">
        <f t="shared" si="10"/>
        <v>0.047044800000000005</v>
      </c>
      <c r="I30" s="9">
        <f t="shared" si="10"/>
        <v>0.07282512</v>
      </c>
      <c r="J30" s="9">
        <f t="shared" si="10"/>
        <v>0.08060256</v>
      </c>
      <c r="K30" s="9">
        <f t="shared" si="10"/>
        <v>0.08232</v>
      </c>
      <c r="L30" s="9">
        <f t="shared" si="10"/>
        <v>0.048231</v>
      </c>
      <c r="M30" s="9">
        <f t="shared" si="10"/>
        <v>0.06048</v>
      </c>
      <c r="N30" s="9">
        <f t="shared" si="10"/>
        <v>0.07921200000000002</v>
      </c>
      <c r="O30" s="9">
        <f t="shared" si="10"/>
        <v>0.18432</v>
      </c>
      <c r="P30" s="9">
        <f t="shared" si="10"/>
        <v>0.10944</v>
      </c>
      <c r="Q30" s="9">
        <f t="shared" si="10"/>
        <v>0.045899999999999996</v>
      </c>
      <c r="R30" s="9">
        <f>R15*R22/100</f>
        <v>0.12801600000000002</v>
      </c>
      <c r="S30" s="9">
        <f>S15*S22/100</f>
        <v>0.12801600000000002</v>
      </c>
    </row>
    <row r="31" spans="1:19" ht="18" customHeight="1" hidden="1" outlineLevel="1">
      <c r="A31" s="32" t="s">
        <v>379</v>
      </c>
      <c r="B31" s="4">
        <f aca="true" t="shared" si="11" ref="B31:Q34">B27*B23</f>
        <v>72.82547999999998</v>
      </c>
      <c r="C31" s="4">
        <f t="shared" si="11"/>
        <v>72.82547999999998</v>
      </c>
      <c r="D31" s="4">
        <f t="shared" si="11"/>
        <v>45.18775295999998</v>
      </c>
      <c r="E31" s="4">
        <f t="shared" si="11"/>
        <v>96.569609472</v>
      </c>
      <c r="F31" s="4">
        <f t="shared" si="11"/>
        <v>150.17135616000002</v>
      </c>
      <c r="G31" s="4">
        <f t="shared" si="11"/>
        <v>53.25699456</v>
      </c>
      <c r="H31" s="4">
        <f t="shared" si="11"/>
        <v>50.213737728000005</v>
      </c>
      <c r="I31" s="4">
        <f t="shared" si="11"/>
        <v>77.73062008320001</v>
      </c>
      <c r="J31" s="4">
        <f t="shared" si="11"/>
        <v>86.03194844160001</v>
      </c>
      <c r="K31" s="4">
        <f t="shared" si="11"/>
        <v>61.739999999999995</v>
      </c>
      <c r="L31" s="4">
        <f t="shared" si="11"/>
        <v>57.87720000000001</v>
      </c>
      <c r="M31" s="4">
        <f t="shared" si="11"/>
        <v>64.5539328</v>
      </c>
      <c r="N31" s="4">
        <f t="shared" si="11"/>
        <v>59.409000000000006</v>
      </c>
      <c r="O31" s="4">
        <f t="shared" si="11"/>
        <v>139.34592000000004</v>
      </c>
      <c r="P31" s="4">
        <f t="shared" si="11"/>
        <v>82.73664</v>
      </c>
      <c r="Q31" s="4">
        <f t="shared" si="11"/>
        <v>48.991823999999994</v>
      </c>
      <c r="R31" s="4">
        <f aca="true" t="shared" si="12" ref="R31:S34">R27*R23</f>
        <v>136.63915776000002</v>
      </c>
      <c r="S31" s="4">
        <f t="shared" si="12"/>
        <v>136.63915776000002</v>
      </c>
    </row>
    <row r="32" spans="1:19" ht="18" customHeight="1" hidden="1" outlineLevel="1">
      <c r="A32" s="32" t="s">
        <v>380</v>
      </c>
      <c r="B32" s="4">
        <f t="shared" si="11"/>
        <v>12.137579999999998</v>
      </c>
      <c r="C32" s="4">
        <f t="shared" si="11"/>
        <v>12.137579999999998</v>
      </c>
      <c r="D32" s="4">
        <f t="shared" si="11"/>
        <v>9.01248768</v>
      </c>
      <c r="E32" s="4">
        <f t="shared" si="11"/>
        <v>19.260360576</v>
      </c>
      <c r="F32" s="4">
        <f t="shared" si="11"/>
        <v>17.799275520000002</v>
      </c>
      <c r="G32" s="4">
        <f t="shared" si="11"/>
        <v>10.62186048</v>
      </c>
      <c r="H32" s="4">
        <f t="shared" si="11"/>
        <v>10.014897024000001</v>
      </c>
      <c r="I32" s="4">
        <f t="shared" si="11"/>
        <v>15.503011545600003</v>
      </c>
      <c r="J32" s="4">
        <f t="shared" si="11"/>
        <v>17.1586729728</v>
      </c>
      <c r="K32" s="4">
        <f t="shared" si="11"/>
        <v>10.584</v>
      </c>
      <c r="L32" s="4">
        <f t="shared" si="11"/>
        <v>19.292400000000004</v>
      </c>
      <c r="M32" s="4">
        <f t="shared" si="11"/>
        <v>12.8749824</v>
      </c>
      <c r="N32" s="4">
        <f t="shared" si="11"/>
        <v>10.184400000000002</v>
      </c>
      <c r="O32" s="4">
        <f t="shared" si="11"/>
        <v>23.224320000000002</v>
      </c>
      <c r="P32" s="4">
        <f t="shared" si="11"/>
        <v>13.789439999999997</v>
      </c>
      <c r="Q32" s="4">
        <f t="shared" si="11"/>
        <v>9.771192000000001</v>
      </c>
      <c r="R32" s="4">
        <f t="shared" si="12"/>
        <v>27.252046080000007</v>
      </c>
      <c r="S32" s="4">
        <f t="shared" si="12"/>
        <v>27.252046080000007</v>
      </c>
    </row>
    <row r="33" spans="1:19" ht="18" customHeight="1" hidden="1" outlineLevel="1">
      <c r="A33" s="32" t="s">
        <v>382</v>
      </c>
      <c r="B33" s="4">
        <f t="shared" si="11"/>
        <v>7.5137399999999985</v>
      </c>
      <c r="C33" s="4">
        <f t="shared" si="11"/>
        <v>7.5137399999999985</v>
      </c>
      <c r="D33" s="4">
        <f t="shared" si="11"/>
        <v>2.75099328</v>
      </c>
      <c r="E33" s="4">
        <f t="shared" si="11"/>
        <v>5.879078496</v>
      </c>
      <c r="F33" s="4">
        <f t="shared" si="11"/>
        <v>5.323633920000001</v>
      </c>
      <c r="G33" s="4">
        <f t="shared" si="11"/>
        <v>3.24224208</v>
      </c>
      <c r="H33" s="4">
        <f t="shared" si="11"/>
        <v>3.056971104000001</v>
      </c>
      <c r="I33" s="4">
        <f t="shared" si="11"/>
        <v>4.732176297600001</v>
      </c>
      <c r="J33" s="4">
        <f t="shared" si="11"/>
        <v>5.237554348800001</v>
      </c>
      <c r="K33" s="4">
        <f t="shared" si="11"/>
        <v>3.528</v>
      </c>
      <c r="L33" s="4">
        <f t="shared" si="11"/>
        <v>4.823100000000001</v>
      </c>
      <c r="M33" s="4">
        <f t="shared" si="11"/>
        <v>3.9299904000000003</v>
      </c>
      <c r="N33" s="4">
        <f t="shared" si="11"/>
        <v>3.3948</v>
      </c>
      <c r="O33" s="4">
        <f t="shared" si="11"/>
        <v>14.37696</v>
      </c>
      <c r="P33" s="4">
        <f t="shared" si="11"/>
        <v>8.536319999999998</v>
      </c>
      <c r="Q33" s="4">
        <f t="shared" si="11"/>
        <v>2.9825820000000007</v>
      </c>
      <c r="R33" s="4">
        <f t="shared" si="12"/>
        <v>8.318479680000001</v>
      </c>
      <c r="S33" s="4">
        <f t="shared" si="12"/>
        <v>8.318479680000001</v>
      </c>
    </row>
    <row r="34" spans="1:19" ht="18" customHeight="1" hidden="1" outlineLevel="1">
      <c r="A34" s="32" t="s">
        <v>381</v>
      </c>
      <c r="B34" s="4">
        <f t="shared" si="11"/>
        <v>10.596299999999998</v>
      </c>
      <c r="C34" s="4">
        <f t="shared" si="11"/>
        <v>10.596299999999998</v>
      </c>
      <c r="D34" s="4">
        <f t="shared" si="11"/>
        <v>6.210267839999998</v>
      </c>
      <c r="E34" s="4">
        <f t="shared" si="11"/>
        <v>13.271807088000001</v>
      </c>
      <c r="F34" s="4">
        <f t="shared" si="11"/>
        <v>12.385733759999999</v>
      </c>
      <c r="G34" s="4">
        <f t="shared" si="11"/>
        <v>7.319244240000001</v>
      </c>
      <c r="H34" s="4">
        <f t="shared" si="11"/>
        <v>6.901001712</v>
      </c>
      <c r="I34" s="4">
        <f t="shared" si="11"/>
        <v>10.682716852799999</v>
      </c>
      <c r="J34" s="4">
        <f t="shared" si="11"/>
        <v>11.823589526400001</v>
      </c>
      <c r="K34" s="4">
        <f t="shared" si="11"/>
        <v>12.405624</v>
      </c>
      <c r="L34" s="4">
        <f t="shared" si="11"/>
        <v>6.75234</v>
      </c>
      <c r="M34" s="4">
        <f t="shared" si="11"/>
        <v>8.8718112</v>
      </c>
      <c r="N34" s="4">
        <f t="shared" si="11"/>
        <v>11.937248400000001</v>
      </c>
      <c r="O34" s="4">
        <f t="shared" si="11"/>
        <v>20.2752</v>
      </c>
      <c r="P34" s="4">
        <f t="shared" si="11"/>
        <v>12.0384</v>
      </c>
      <c r="Q34" s="4">
        <f t="shared" si="11"/>
        <v>6.733070999999999</v>
      </c>
      <c r="R34" s="4">
        <f t="shared" si="12"/>
        <v>18.778667040000002</v>
      </c>
      <c r="S34" s="4">
        <f t="shared" si="12"/>
        <v>18.778667040000002</v>
      </c>
    </row>
    <row r="35" spans="1:19" ht="18" customHeight="1" hidden="1" outlineLevel="1">
      <c r="A35" s="32" t="s">
        <v>388</v>
      </c>
      <c r="B35" s="7">
        <f aca="true" t="shared" si="13" ref="B35:S35">SUM(B31:B34)</f>
        <v>103.07309999999998</v>
      </c>
      <c r="C35" s="7">
        <f t="shared" si="13"/>
        <v>103.07309999999998</v>
      </c>
      <c r="D35" s="7">
        <f t="shared" si="13"/>
        <v>63.161501759999986</v>
      </c>
      <c r="E35" s="7">
        <f t="shared" si="13"/>
        <v>134.980855632</v>
      </c>
      <c r="F35" s="7">
        <f t="shared" si="13"/>
        <v>185.67999936</v>
      </c>
      <c r="G35" s="7">
        <f t="shared" si="13"/>
        <v>74.44034136</v>
      </c>
      <c r="H35" s="7">
        <f t="shared" si="13"/>
        <v>70.186607568</v>
      </c>
      <c r="I35" s="7">
        <f t="shared" si="13"/>
        <v>108.64852477920002</v>
      </c>
      <c r="J35" s="7">
        <f t="shared" si="13"/>
        <v>120.25176528960002</v>
      </c>
      <c r="K35" s="7">
        <f t="shared" si="13"/>
        <v>88.257624</v>
      </c>
      <c r="L35" s="7">
        <f t="shared" si="13"/>
        <v>88.74504000000002</v>
      </c>
      <c r="M35" s="7">
        <f t="shared" si="13"/>
        <v>90.2307168</v>
      </c>
      <c r="N35" s="7">
        <f t="shared" si="13"/>
        <v>84.92544840000001</v>
      </c>
      <c r="O35" s="7">
        <f t="shared" si="13"/>
        <v>197.22240000000005</v>
      </c>
      <c r="P35" s="7">
        <f t="shared" si="13"/>
        <v>117.10079999999999</v>
      </c>
      <c r="Q35" s="7">
        <f t="shared" si="13"/>
        <v>68.478669</v>
      </c>
      <c r="R35" s="7">
        <f>SUM(R31:R34)</f>
        <v>190.98835056000001</v>
      </c>
      <c r="S35" s="7">
        <f t="shared" si="13"/>
        <v>190.98835056000001</v>
      </c>
    </row>
    <row r="36" spans="1:19" ht="18" customHeight="1" hidden="1" outlineLevel="1">
      <c r="A36" s="32" t="s">
        <v>389</v>
      </c>
      <c r="B36" s="7">
        <f aca="true" t="shared" si="14" ref="B36:S36">B35/B8</f>
        <v>0.6098999999999999</v>
      </c>
      <c r="C36" s="7">
        <f t="shared" si="14"/>
        <v>0.6098999999999999</v>
      </c>
      <c r="D36" s="7">
        <f t="shared" si="14"/>
        <v>0.3222525599999999</v>
      </c>
      <c r="E36" s="7">
        <f t="shared" si="14"/>
        <v>0.5532002279999999</v>
      </c>
      <c r="F36" s="7">
        <f t="shared" si="14"/>
        <v>0.96708333</v>
      </c>
      <c r="G36" s="7">
        <f t="shared" si="14"/>
        <v>0.37596132000000004</v>
      </c>
      <c r="H36" s="7">
        <f t="shared" si="14"/>
        <v>0.354477816</v>
      </c>
      <c r="I36" s="7">
        <f t="shared" si="14"/>
        <v>0.553200228</v>
      </c>
      <c r="J36" s="7">
        <f t="shared" si="14"/>
        <v>0.6122798640000001</v>
      </c>
      <c r="K36" s="7">
        <f t="shared" si="14"/>
        <v>0.36023520000000003</v>
      </c>
      <c r="L36" s="7">
        <f t="shared" si="14"/>
        <v>0.38088000000000005</v>
      </c>
      <c r="M36" s="7">
        <f t="shared" si="14"/>
        <v>0.75192264</v>
      </c>
      <c r="N36" s="7">
        <f t="shared" si="14"/>
        <v>0.41427048000000005</v>
      </c>
      <c r="O36" s="7">
        <f t="shared" si="14"/>
        <v>1.0272000000000003</v>
      </c>
      <c r="P36" s="7">
        <f t="shared" si="14"/>
        <v>0.6099</v>
      </c>
      <c r="Q36" s="7">
        <f t="shared" si="14"/>
        <v>0.45652445999999997</v>
      </c>
      <c r="R36" s="7">
        <f>R35/R8</f>
        <v>0.7519226400000001</v>
      </c>
      <c r="S36" s="7">
        <f t="shared" si="14"/>
        <v>0.7519226400000001</v>
      </c>
    </row>
    <row r="37" spans="1:19" ht="1.5" customHeight="1" collapsed="1">
      <c r="A37" s="33" t="s">
        <v>319</v>
      </c>
      <c r="B37" s="4">
        <f>B43</f>
        <v>0.222</v>
      </c>
      <c r="C37" s="4">
        <f aca="true" t="shared" si="15" ref="C37:S37">C43</f>
        <v>0.222</v>
      </c>
      <c r="D37" s="4">
        <f t="shared" si="15"/>
        <v>0.30857142857142855</v>
      </c>
      <c r="E37" s="4">
        <f t="shared" si="15"/>
        <v>0.2571428571428571</v>
      </c>
      <c r="F37" s="4">
        <f t="shared" si="15"/>
        <v>0.23333333333333334</v>
      </c>
      <c r="G37" s="4">
        <f t="shared" si="15"/>
        <v>0.12</v>
      </c>
      <c r="H37" s="4">
        <f t="shared" si="15"/>
        <v>0.12</v>
      </c>
      <c r="I37" s="4">
        <f t="shared" si="15"/>
        <v>0.46285714285714286</v>
      </c>
      <c r="J37" s="4">
        <f t="shared" si="15"/>
        <v>0.10577142857142857</v>
      </c>
      <c r="K37" s="4">
        <f t="shared" si="15"/>
        <v>0.18666666666666668</v>
      </c>
      <c r="L37" s="4">
        <f t="shared" si="15"/>
        <v>0.5485714285714286</v>
      </c>
      <c r="M37" s="4">
        <f t="shared" si="15"/>
        <v>0.3342857142857143</v>
      </c>
      <c r="N37" s="4">
        <f t="shared" si="15"/>
        <v>0.18666666666666668</v>
      </c>
      <c r="O37" s="4">
        <f t="shared" si="15"/>
        <v>0.34285714285714286</v>
      </c>
      <c r="P37" s="4">
        <f t="shared" si="15"/>
        <v>0.222</v>
      </c>
      <c r="Q37" s="4">
        <f t="shared" si="15"/>
        <v>0.34285714285714286</v>
      </c>
      <c r="R37" s="4">
        <f t="shared" si="15"/>
        <v>0.3342857142857143</v>
      </c>
      <c r="S37" s="4">
        <f t="shared" si="15"/>
        <v>0.3342857142857143</v>
      </c>
    </row>
    <row r="38" spans="1:19" ht="18" customHeight="1" hidden="1" outlineLevel="1">
      <c r="A38" s="32" t="s">
        <v>324</v>
      </c>
      <c r="B38" s="24">
        <v>50</v>
      </c>
      <c r="C38" s="24">
        <v>50</v>
      </c>
      <c r="D38" s="24">
        <v>70</v>
      </c>
      <c r="E38" s="24">
        <v>70</v>
      </c>
      <c r="F38" s="24">
        <v>90</v>
      </c>
      <c r="G38" s="24">
        <v>70</v>
      </c>
      <c r="H38" s="24">
        <v>70</v>
      </c>
      <c r="I38" s="24">
        <v>70</v>
      </c>
      <c r="J38" s="24">
        <v>70</v>
      </c>
      <c r="K38" s="24">
        <v>45</v>
      </c>
      <c r="L38" s="24">
        <v>35</v>
      </c>
      <c r="M38" s="24">
        <v>70</v>
      </c>
      <c r="N38" s="24">
        <v>45</v>
      </c>
      <c r="O38" s="24">
        <v>70</v>
      </c>
      <c r="P38" s="24">
        <v>50</v>
      </c>
      <c r="Q38" s="24">
        <v>70</v>
      </c>
      <c r="R38" s="24">
        <v>70</v>
      </c>
      <c r="S38" s="24">
        <v>70</v>
      </c>
    </row>
    <row r="39" spans="1:19" ht="18" customHeight="1" hidden="1" outlineLevel="1">
      <c r="A39" s="32" t="s">
        <v>322</v>
      </c>
      <c r="B39" s="24">
        <v>6</v>
      </c>
      <c r="C39" s="24">
        <v>6</v>
      </c>
      <c r="D39" s="24">
        <v>4</v>
      </c>
      <c r="E39" s="24">
        <v>6</v>
      </c>
      <c r="F39" s="24">
        <v>6</v>
      </c>
      <c r="G39" s="24">
        <v>6</v>
      </c>
      <c r="H39" s="24">
        <v>6</v>
      </c>
      <c r="I39" s="24">
        <v>6</v>
      </c>
      <c r="J39" s="24">
        <v>6</v>
      </c>
      <c r="K39" s="24">
        <v>6</v>
      </c>
      <c r="L39" s="24">
        <v>6</v>
      </c>
      <c r="M39" s="24">
        <v>6</v>
      </c>
      <c r="N39" s="24">
        <v>6</v>
      </c>
      <c r="O39" s="24">
        <v>6</v>
      </c>
      <c r="P39" s="24">
        <v>6</v>
      </c>
      <c r="Q39" s="24">
        <v>6</v>
      </c>
      <c r="R39" s="24">
        <v>6</v>
      </c>
      <c r="S39" s="24">
        <v>6</v>
      </c>
    </row>
    <row r="40" spans="1:19" ht="18" customHeight="1" hidden="1" outlineLevel="1">
      <c r="A40" s="32" t="s">
        <v>383</v>
      </c>
      <c r="B40" s="10">
        <v>1850</v>
      </c>
      <c r="C40" s="10">
        <v>1850</v>
      </c>
      <c r="D40" s="10">
        <v>5400</v>
      </c>
      <c r="E40" s="10">
        <v>3000</v>
      </c>
      <c r="F40" s="10">
        <v>3500</v>
      </c>
      <c r="G40" s="10">
        <v>1400</v>
      </c>
      <c r="H40" s="10">
        <v>1400</v>
      </c>
      <c r="I40" s="10">
        <v>5400</v>
      </c>
      <c r="J40" s="10">
        <v>1234</v>
      </c>
      <c r="K40" s="10">
        <f>8400/6</f>
        <v>1400</v>
      </c>
      <c r="L40" s="10">
        <v>3200</v>
      </c>
      <c r="M40" s="10">
        <v>3900</v>
      </c>
      <c r="N40" s="10">
        <f>8400/6</f>
        <v>1400</v>
      </c>
      <c r="O40" s="10">
        <v>4000</v>
      </c>
      <c r="P40" s="10">
        <v>1850</v>
      </c>
      <c r="Q40" s="10">
        <v>4000</v>
      </c>
      <c r="R40" s="10">
        <v>3900</v>
      </c>
      <c r="S40" s="10">
        <v>3900</v>
      </c>
    </row>
    <row r="41" spans="1:19" ht="18" customHeight="1" hidden="1" outlineLevel="1">
      <c r="A41" s="32" t="s">
        <v>384</v>
      </c>
      <c r="B41" s="10">
        <f aca="true" t="shared" si="16" ref="B41:S41">B40*B39</f>
        <v>11100</v>
      </c>
      <c r="C41" s="10">
        <f t="shared" si="16"/>
        <v>11100</v>
      </c>
      <c r="D41" s="10">
        <f t="shared" si="16"/>
        <v>21600</v>
      </c>
      <c r="E41" s="10">
        <f t="shared" si="16"/>
        <v>18000</v>
      </c>
      <c r="F41" s="10">
        <f t="shared" si="16"/>
        <v>21000</v>
      </c>
      <c r="G41" s="10">
        <f t="shared" si="16"/>
        <v>8400</v>
      </c>
      <c r="H41" s="10">
        <f t="shared" si="16"/>
        <v>8400</v>
      </c>
      <c r="I41" s="10">
        <f t="shared" si="16"/>
        <v>32400</v>
      </c>
      <c r="J41" s="10">
        <f t="shared" si="16"/>
        <v>7404</v>
      </c>
      <c r="K41" s="10">
        <f t="shared" si="16"/>
        <v>8400</v>
      </c>
      <c r="L41" s="10">
        <f t="shared" si="16"/>
        <v>19200</v>
      </c>
      <c r="M41" s="10">
        <f t="shared" si="16"/>
        <v>23400</v>
      </c>
      <c r="N41" s="10">
        <f t="shared" si="16"/>
        <v>8400</v>
      </c>
      <c r="O41" s="10">
        <f t="shared" si="16"/>
        <v>24000</v>
      </c>
      <c r="P41" s="10">
        <f t="shared" si="16"/>
        <v>11100</v>
      </c>
      <c r="Q41" s="10">
        <f t="shared" si="16"/>
        <v>24000</v>
      </c>
      <c r="R41" s="10">
        <f>R40*R39</f>
        <v>23400</v>
      </c>
      <c r="S41" s="10">
        <f t="shared" si="16"/>
        <v>23400</v>
      </c>
    </row>
    <row r="42" spans="1:19" ht="18" customHeight="1" hidden="1" outlineLevel="1">
      <c r="A42" s="32" t="s">
        <v>334</v>
      </c>
      <c r="B42" s="7">
        <f aca="true" t="shared" si="17" ref="B42:S42">B41/(B38*1000)*B8</f>
        <v>37.518</v>
      </c>
      <c r="C42" s="7">
        <f t="shared" si="17"/>
        <v>37.518</v>
      </c>
      <c r="D42" s="7">
        <f t="shared" si="17"/>
        <v>60.48</v>
      </c>
      <c r="E42" s="7">
        <f t="shared" si="17"/>
        <v>62.74285714285713</v>
      </c>
      <c r="F42" s="7">
        <f t="shared" si="17"/>
        <v>44.8</v>
      </c>
      <c r="G42" s="7">
        <f t="shared" si="17"/>
        <v>23.759999999999998</v>
      </c>
      <c r="H42" s="7">
        <f t="shared" si="17"/>
        <v>23.759999999999998</v>
      </c>
      <c r="I42" s="7">
        <f t="shared" si="17"/>
        <v>90.90514285714286</v>
      </c>
      <c r="J42" s="7">
        <f t="shared" si="17"/>
        <v>20.77350857142857</v>
      </c>
      <c r="K42" s="7">
        <f t="shared" si="17"/>
        <v>45.733333333333334</v>
      </c>
      <c r="L42" s="7">
        <f t="shared" si="17"/>
        <v>127.81714285714287</v>
      </c>
      <c r="M42" s="7">
        <f t="shared" si="17"/>
        <v>40.114285714285714</v>
      </c>
      <c r="N42" s="7">
        <f t="shared" si="17"/>
        <v>38.266666666666666</v>
      </c>
      <c r="O42" s="7">
        <f t="shared" si="17"/>
        <v>65.82857142857142</v>
      </c>
      <c r="P42" s="7">
        <f t="shared" si="17"/>
        <v>42.624</v>
      </c>
      <c r="Q42" s="7">
        <f t="shared" si="17"/>
        <v>51.42857142857143</v>
      </c>
      <c r="R42" s="7">
        <f>R41/(R38*1000)*R8</f>
        <v>84.90857142857143</v>
      </c>
      <c r="S42" s="7">
        <f t="shared" si="17"/>
        <v>84.90857142857143</v>
      </c>
    </row>
    <row r="43" spans="1:19" ht="18" customHeight="1" hidden="1" outlineLevel="1">
      <c r="A43" s="32" t="s">
        <v>335</v>
      </c>
      <c r="B43" s="26">
        <f aca="true" t="shared" si="18" ref="B43:Q43">B41/(B38*1000)</f>
        <v>0.222</v>
      </c>
      <c r="C43" s="26">
        <f t="shared" si="18"/>
        <v>0.222</v>
      </c>
      <c r="D43" s="26">
        <f t="shared" si="18"/>
        <v>0.30857142857142855</v>
      </c>
      <c r="E43" s="26">
        <f t="shared" si="18"/>
        <v>0.2571428571428571</v>
      </c>
      <c r="F43" s="26">
        <f t="shared" si="18"/>
        <v>0.23333333333333334</v>
      </c>
      <c r="G43" s="26">
        <f t="shared" si="18"/>
        <v>0.12</v>
      </c>
      <c r="H43" s="26">
        <f t="shared" si="18"/>
        <v>0.12</v>
      </c>
      <c r="I43" s="26">
        <f t="shared" si="18"/>
        <v>0.46285714285714286</v>
      </c>
      <c r="J43" s="26">
        <f t="shared" si="18"/>
        <v>0.10577142857142857</v>
      </c>
      <c r="K43" s="26">
        <f t="shared" si="18"/>
        <v>0.18666666666666668</v>
      </c>
      <c r="L43" s="26">
        <f t="shared" si="18"/>
        <v>0.5485714285714286</v>
      </c>
      <c r="M43" s="26">
        <f t="shared" si="18"/>
        <v>0.3342857142857143</v>
      </c>
      <c r="N43" s="26">
        <f t="shared" si="18"/>
        <v>0.18666666666666668</v>
      </c>
      <c r="O43" s="26">
        <f t="shared" si="18"/>
        <v>0.34285714285714286</v>
      </c>
      <c r="P43" s="26">
        <f t="shared" si="18"/>
        <v>0.222</v>
      </c>
      <c r="Q43" s="26">
        <f t="shared" si="18"/>
        <v>0.34285714285714286</v>
      </c>
      <c r="R43" s="26">
        <f>R41/(R38*1000)</f>
        <v>0.3342857142857143</v>
      </c>
      <c r="S43" s="26">
        <f>S41/(S38*1000)</f>
        <v>0.3342857142857143</v>
      </c>
    </row>
    <row r="44" spans="1:19" ht="27" customHeight="1" hidden="1" collapsed="1">
      <c r="A44" s="33" t="s">
        <v>325</v>
      </c>
      <c r="B44" s="4">
        <f>B50</f>
        <v>0.02737172999065712</v>
      </c>
      <c r="C44" s="4">
        <f aca="true" t="shared" si="19" ref="C44:S44">C50</f>
        <v>0.02737172999065712</v>
      </c>
      <c r="D44" s="4">
        <f t="shared" si="19"/>
        <v>0.027272422126745435</v>
      </c>
      <c r="E44" s="4">
        <f t="shared" si="19"/>
        <v>0.026962899050905955</v>
      </c>
      <c r="F44" s="4">
        <f t="shared" si="19"/>
        <v>0.03747772752192983</v>
      </c>
      <c r="G44" s="4">
        <f t="shared" si="19"/>
        <v>0.020766879319510902</v>
      </c>
      <c r="H44" s="4">
        <f t="shared" si="19"/>
        <v>0.020766879319510902</v>
      </c>
      <c r="I44" s="4">
        <f t="shared" si="19"/>
        <v>0.050246543037838994</v>
      </c>
      <c r="J44" s="4">
        <f t="shared" si="19"/>
        <v>0.02087681055043413</v>
      </c>
      <c r="K44" s="4">
        <f t="shared" si="19"/>
        <v>0.02181793770139635</v>
      </c>
      <c r="L44" s="4">
        <f t="shared" si="19"/>
        <v>0.024706347413598374</v>
      </c>
      <c r="M44" s="4">
        <f t="shared" si="19"/>
        <v>0.06339089912280702</v>
      </c>
      <c r="N44" s="4">
        <f t="shared" si="19"/>
        <v>0.017383397518185708</v>
      </c>
      <c r="O44" s="4">
        <f t="shared" si="19"/>
        <v>0.03769188596491228</v>
      </c>
      <c r="P44" s="4">
        <f t="shared" si="19"/>
        <v>0.024092824835526317</v>
      </c>
      <c r="Q44" s="4">
        <f t="shared" si="19"/>
        <v>0.027412280701754388</v>
      </c>
      <c r="R44" s="4">
        <f t="shared" si="19"/>
        <v>0.029948456278491506</v>
      </c>
      <c r="S44" s="4">
        <f t="shared" si="19"/>
        <v>0.029948456278491506</v>
      </c>
    </row>
    <row r="45" spans="1:19" ht="18.75" hidden="1" outlineLevel="1">
      <c r="A45" s="32" t="s">
        <v>326</v>
      </c>
      <c r="B45" s="24">
        <v>16</v>
      </c>
      <c r="C45" s="24">
        <v>16</v>
      </c>
      <c r="D45" s="24">
        <v>16</v>
      </c>
      <c r="E45" s="24">
        <v>16</v>
      </c>
      <c r="F45" s="24">
        <v>16</v>
      </c>
      <c r="G45" s="24">
        <v>16</v>
      </c>
      <c r="H45" s="24">
        <v>16</v>
      </c>
      <c r="I45" s="24">
        <v>16</v>
      </c>
      <c r="J45" s="24">
        <v>16</v>
      </c>
      <c r="K45" s="24">
        <v>16</v>
      </c>
      <c r="L45" s="24">
        <v>16</v>
      </c>
      <c r="M45" s="24">
        <v>16</v>
      </c>
      <c r="N45" s="24">
        <v>24</v>
      </c>
      <c r="O45" s="24">
        <v>16</v>
      </c>
      <c r="P45" s="24">
        <v>16</v>
      </c>
      <c r="Q45" s="24">
        <v>16</v>
      </c>
      <c r="R45" s="24">
        <v>16</v>
      </c>
      <c r="S45" s="24">
        <v>16</v>
      </c>
    </row>
    <row r="46" spans="1:19" ht="18.75" hidden="1" outlineLevel="1">
      <c r="A46" s="32" t="s">
        <v>327</v>
      </c>
      <c r="B46" s="24">
        <v>1</v>
      </c>
      <c r="C46" s="24">
        <v>1</v>
      </c>
      <c r="D46" s="24">
        <v>1</v>
      </c>
      <c r="E46" s="24">
        <v>2</v>
      </c>
      <c r="F46" s="24">
        <v>2</v>
      </c>
      <c r="G46" s="24">
        <v>1</v>
      </c>
      <c r="H46" s="24">
        <v>1</v>
      </c>
      <c r="I46" s="24">
        <v>2</v>
      </c>
      <c r="J46" s="24">
        <v>1</v>
      </c>
      <c r="K46" s="24">
        <v>1</v>
      </c>
      <c r="L46" s="24">
        <v>1</v>
      </c>
      <c r="M46" s="24">
        <v>1</v>
      </c>
      <c r="N46" s="24">
        <v>1</v>
      </c>
      <c r="O46" s="24">
        <v>1</v>
      </c>
      <c r="P46" s="24">
        <v>1</v>
      </c>
      <c r="Q46" s="24">
        <v>2</v>
      </c>
      <c r="R46" s="24">
        <v>1</v>
      </c>
      <c r="S46" s="24">
        <v>1</v>
      </c>
    </row>
    <row r="47" spans="1:19" ht="18.75" hidden="1" outlineLevel="1">
      <c r="A47" s="32" t="s">
        <v>386</v>
      </c>
      <c r="B47" s="10">
        <v>2250</v>
      </c>
      <c r="C47" s="10">
        <v>2250</v>
      </c>
      <c r="D47" s="10">
        <v>2600</v>
      </c>
      <c r="E47" s="10">
        <v>3200</v>
      </c>
      <c r="F47" s="10">
        <v>3500</v>
      </c>
      <c r="G47" s="10">
        <v>2000</v>
      </c>
      <c r="H47" s="10">
        <v>2000</v>
      </c>
      <c r="I47" s="10">
        <v>4800</v>
      </c>
      <c r="J47" s="10">
        <v>1994.34</v>
      </c>
      <c r="K47" s="10">
        <v>2600</v>
      </c>
      <c r="L47" s="10">
        <v>2800</v>
      </c>
      <c r="M47" s="10">
        <v>3700</v>
      </c>
      <c r="N47" s="10">
        <v>2600</v>
      </c>
      <c r="O47" s="10">
        <v>3520</v>
      </c>
      <c r="P47" s="10">
        <v>2250</v>
      </c>
      <c r="Q47" s="10">
        <v>2000</v>
      </c>
      <c r="R47" s="10">
        <v>3700</v>
      </c>
      <c r="S47" s="10">
        <v>3700</v>
      </c>
    </row>
    <row r="48" spans="1:19" ht="18.75" hidden="1" outlineLevel="1">
      <c r="A48" s="32" t="s">
        <v>387</v>
      </c>
      <c r="B48" s="10">
        <f aca="true" t="shared" si="20" ref="B48:S48">B47*B46</f>
        <v>2250</v>
      </c>
      <c r="C48" s="10">
        <f t="shared" si="20"/>
        <v>2250</v>
      </c>
      <c r="D48" s="10">
        <f t="shared" si="20"/>
        <v>2600</v>
      </c>
      <c r="E48" s="10">
        <f t="shared" si="20"/>
        <v>6400</v>
      </c>
      <c r="F48" s="10">
        <f t="shared" si="20"/>
        <v>7000</v>
      </c>
      <c r="G48" s="10">
        <f t="shared" si="20"/>
        <v>2000</v>
      </c>
      <c r="H48" s="10">
        <f t="shared" si="20"/>
        <v>2000</v>
      </c>
      <c r="I48" s="10">
        <f t="shared" si="20"/>
        <v>9600</v>
      </c>
      <c r="J48" s="10">
        <f t="shared" si="20"/>
        <v>1994.34</v>
      </c>
      <c r="K48" s="10">
        <f t="shared" si="20"/>
        <v>2600</v>
      </c>
      <c r="L48" s="10">
        <f t="shared" si="20"/>
        <v>2800</v>
      </c>
      <c r="M48" s="10">
        <f t="shared" si="20"/>
        <v>3700</v>
      </c>
      <c r="N48" s="10">
        <f t="shared" si="20"/>
        <v>2600</v>
      </c>
      <c r="O48" s="10">
        <f t="shared" si="20"/>
        <v>3520</v>
      </c>
      <c r="P48" s="10">
        <f t="shared" si="20"/>
        <v>2250</v>
      </c>
      <c r="Q48" s="10">
        <f t="shared" si="20"/>
        <v>4000</v>
      </c>
      <c r="R48" s="10">
        <f>R47*R46</f>
        <v>3700</v>
      </c>
      <c r="S48" s="10">
        <f t="shared" si="20"/>
        <v>3700</v>
      </c>
    </row>
    <row r="49" spans="1:19" ht="18.75" hidden="1" outlineLevel="1">
      <c r="A49" s="32" t="s">
        <v>332</v>
      </c>
      <c r="B49" s="7">
        <f aca="true" t="shared" si="21" ref="B49:S49">B48/(B45*B46)/30.4</f>
        <v>4.625822368421053</v>
      </c>
      <c r="C49" s="7">
        <f t="shared" si="21"/>
        <v>4.625822368421053</v>
      </c>
      <c r="D49" s="7">
        <f t="shared" si="21"/>
        <v>5.345394736842105</v>
      </c>
      <c r="E49" s="7">
        <f t="shared" si="21"/>
        <v>6.578947368421053</v>
      </c>
      <c r="F49" s="7">
        <f t="shared" si="21"/>
        <v>7.1957236842105265</v>
      </c>
      <c r="G49" s="7">
        <f t="shared" si="21"/>
        <v>4.111842105263158</v>
      </c>
      <c r="H49" s="7">
        <f t="shared" si="21"/>
        <v>4.111842105263158</v>
      </c>
      <c r="I49" s="7">
        <f t="shared" si="21"/>
        <v>9.868421052631579</v>
      </c>
      <c r="J49" s="7">
        <f t="shared" si="21"/>
        <v>4.100205592105263</v>
      </c>
      <c r="K49" s="7">
        <f t="shared" si="21"/>
        <v>5.345394736842105</v>
      </c>
      <c r="L49" s="7">
        <f t="shared" si="21"/>
        <v>5.756578947368421</v>
      </c>
      <c r="M49" s="7">
        <f t="shared" si="21"/>
        <v>7.6069078947368425</v>
      </c>
      <c r="N49" s="7">
        <f t="shared" si="21"/>
        <v>3.56359649122807</v>
      </c>
      <c r="O49" s="7">
        <f t="shared" si="21"/>
        <v>7.236842105263158</v>
      </c>
      <c r="P49" s="7">
        <f t="shared" si="21"/>
        <v>4.625822368421053</v>
      </c>
      <c r="Q49" s="7">
        <f t="shared" si="21"/>
        <v>4.111842105263158</v>
      </c>
      <c r="R49" s="7">
        <f>R48/(R45*R46)/30.4</f>
        <v>7.6069078947368425</v>
      </c>
      <c r="S49" s="7">
        <f t="shared" si="21"/>
        <v>7.6069078947368425</v>
      </c>
    </row>
    <row r="50" spans="1:19" ht="18.75" hidden="1" outlineLevel="1">
      <c r="A50" s="32" t="s">
        <v>333</v>
      </c>
      <c r="B50" s="26">
        <f aca="true" t="shared" si="22" ref="B50:S50">B49/B8</f>
        <v>0.02737172999065712</v>
      </c>
      <c r="C50" s="26">
        <f t="shared" si="22"/>
        <v>0.02737172999065712</v>
      </c>
      <c r="D50" s="26">
        <f t="shared" si="22"/>
        <v>0.027272422126745435</v>
      </c>
      <c r="E50" s="26">
        <f t="shared" si="22"/>
        <v>0.026962899050905955</v>
      </c>
      <c r="F50" s="26">
        <f t="shared" si="22"/>
        <v>0.03747772752192983</v>
      </c>
      <c r="G50" s="26">
        <f t="shared" si="22"/>
        <v>0.020766879319510902</v>
      </c>
      <c r="H50" s="26">
        <f t="shared" si="22"/>
        <v>0.020766879319510902</v>
      </c>
      <c r="I50" s="26">
        <f t="shared" si="22"/>
        <v>0.050246543037838994</v>
      </c>
      <c r="J50" s="26">
        <f t="shared" si="22"/>
        <v>0.02087681055043413</v>
      </c>
      <c r="K50" s="26">
        <f t="shared" si="22"/>
        <v>0.02181793770139635</v>
      </c>
      <c r="L50" s="26">
        <f t="shared" si="22"/>
        <v>0.024706347413598374</v>
      </c>
      <c r="M50" s="26">
        <f t="shared" si="22"/>
        <v>0.06339089912280702</v>
      </c>
      <c r="N50" s="26">
        <f t="shared" si="22"/>
        <v>0.017383397518185708</v>
      </c>
      <c r="O50" s="26">
        <f t="shared" si="22"/>
        <v>0.03769188596491228</v>
      </c>
      <c r="P50" s="26">
        <f t="shared" si="22"/>
        <v>0.024092824835526317</v>
      </c>
      <c r="Q50" s="26">
        <f t="shared" si="22"/>
        <v>0.027412280701754388</v>
      </c>
      <c r="R50" s="26">
        <f>R49/R8</f>
        <v>0.029948456278491506</v>
      </c>
      <c r="S50" s="26">
        <f t="shared" si="22"/>
        <v>0.029948456278491506</v>
      </c>
    </row>
    <row r="51" spans="1:19" ht="30" customHeight="1" hidden="1" collapsed="1">
      <c r="A51" s="33" t="s">
        <v>328</v>
      </c>
      <c r="B51" s="4">
        <f>B54</f>
        <v>0.25105</v>
      </c>
      <c r="C51" s="4">
        <f aca="true" t="shared" si="23" ref="C51:S51">C54</f>
        <v>0.25105</v>
      </c>
      <c r="D51" s="4">
        <f t="shared" si="23"/>
        <v>0.3489</v>
      </c>
      <c r="E51" s="4">
        <f t="shared" si="23"/>
        <v>0.25105</v>
      </c>
      <c r="F51" s="4">
        <f t="shared" si="23"/>
        <v>0.25318999999999997</v>
      </c>
      <c r="G51" s="4">
        <f t="shared" si="23"/>
        <v>0.42678</v>
      </c>
      <c r="H51" s="4">
        <f t="shared" si="23"/>
        <v>0.42678</v>
      </c>
      <c r="I51" s="4">
        <f t="shared" si="23"/>
        <v>0.25105</v>
      </c>
      <c r="J51" s="4">
        <f t="shared" si="23"/>
        <v>0.25105</v>
      </c>
      <c r="K51" s="4">
        <f t="shared" si="23"/>
        <v>0.3205</v>
      </c>
      <c r="L51" s="4">
        <f t="shared" si="23"/>
        <v>0</v>
      </c>
      <c r="M51" s="4">
        <f t="shared" si="23"/>
        <v>0.42678</v>
      </c>
      <c r="N51" s="4">
        <f t="shared" si="23"/>
        <v>0.3008</v>
      </c>
      <c r="O51" s="4">
        <f t="shared" si="23"/>
        <v>0.25105</v>
      </c>
      <c r="P51" s="4">
        <f t="shared" si="23"/>
        <v>0.25105</v>
      </c>
      <c r="Q51" s="4">
        <f t="shared" si="23"/>
        <v>0.42678</v>
      </c>
      <c r="R51" s="4">
        <f t="shared" si="23"/>
        <v>0.42678</v>
      </c>
      <c r="S51" s="4">
        <f t="shared" si="23"/>
        <v>0.42678</v>
      </c>
    </row>
    <row r="52" spans="1:19" ht="18.75" hidden="1" outlineLevel="1">
      <c r="A52" s="32" t="s">
        <v>329</v>
      </c>
      <c r="B52" s="19">
        <v>251.05</v>
      </c>
      <c r="C52" s="19">
        <v>251.05</v>
      </c>
      <c r="D52" s="19">
        <v>348.9</v>
      </c>
      <c r="E52" s="19">
        <v>251.05</v>
      </c>
      <c r="F52" s="19">
        <v>253.19</v>
      </c>
      <c r="G52" s="19">
        <v>426.78</v>
      </c>
      <c r="H52" s="19">
        <v>426.78</v>
      </c>
      <c r="I52" s="19">
        <v>251.05</v>
      </c>
      <c r="J52" s="19">
        <v>251.05</v>
      </c>
      <c r="K52" s="19">
        <v>320.5</v>
      </c>
      <c r="L52" s="19">
        <v>0</v>
      </c>
      <c r="M52" s="19">
        <v>426.78</v>
      </c>
      <c r="N52" s="19">
        <v>300.8</v>
      </c>
      <c r="O52" s="19">
        <v>251.05</v>
      </c>
      <c r="P52" s="19">
        <v>251.05</v>
      </c>
      <c r="Q52" s="19">
        <v>426.78</v>
      </c>
      <c r="R52" s="19">
        <v>426.78</v>
      </c>
      <c r="S52" s="19">
        <v>426.78</v>
      </c>
    </row>
    <row r="53" spans="1:19" ht="18.75" hidden="1" outlineLevel="1">
      <c r="A53" s="32" t="s">
        <v>331</v>
      </c>
      <c r="B53" s="7">
        <f aca="true" t="shared" si="24" ref="B53:S53">B52/1000*B8</f>
        <v>42.42745</v>
      </c>
      <c r="C53" s="7">
        <f t="shared" si="24"/>
        <v>42.42745</v>
      </c>
      <c r="D53" s="7">
        <f t="shared" si="24"/>
        <v>68.3844</v>
      </c>
      <c r="E53" s="7">
        <f t="shared" si="24"/>
        <v>61.2562</v>
      </c>
      <c r="F53" s="7">
        <f t="shared" si="24"/>
        <v>48.61247999999999</v>
      </c>
      <c r="G53" s="7">
        <f t="shared" si="24"/>
        <v>84.50243999999999</v>
      </c>
      <c r="H53" s="7">
        <f t="shared" si="24"/>
        <v>84.50243999999999</v>
      </c>
      <c r="I53" s="7">
        <f t="shared" si="24"/>
        <v>49.30622</v>
      </c>
      <c r="J53" s="7">
        <f t="shared" si="24"/>
        <v>49.30622</v>
      </c>
      <c r="K53" s="7">
        <f t="shared" si="24"/>
        <v>78.52250000000001</v>
      </c>
      <c r="L53" s="7">
        <f t="shared" si="24"/>
        <v>0</v>
      </c>
      <c r="M53" s="7">
        <f t="shared" si="24"/>
        <v>51.2136</v>
      </c>
      <c r="N53" s="7">
        <f t="shared" si="24"/>
        <v>61.664</v>
      </c>
      <c r="O53" s="7">
        <f t="shared" si="24"/>
        <v>48.2016</v>
      </c>
      <c r="P53" s="7">
        <f t="shared" si="24"/>
        <v>48.2016</v>
      </c>
      <c r="Q53" s="7">
        <f t="shared" si="24"/>
        <v>64.017</v>
      </c>
      <c r="R53" s="7">
        <f>R52/1000*R8</f>
        <v>108.40212</v>
      </c>
      <c r="S53" s="7">
        <f t="shared" si="24"/>
        <v>108.40212</v>
      </c>
    </row>
    <row r="54" spans="1:19" ht="18.75" hidden="1" outlineLevel="1">
      <c r="A54" s="32" t="s">
        <v>347</v>
      </c>
      <c r="B54" s="7">
        <f aca="true" t="shared" si="25" ref="B54:Q54">B52/1000</f>
        <v>0.25105</v>
      </c>
      <c r="C54" s="7">
        <f t="shared" si="25"/>
        <v>0.25105</v>
      </c>
      <c r="D54" s="7">
        <f t="shared" si="25"/>
        <v>0.3489</v>
      </c>
      <c r="E54" s="7">
        <f t="shared" si="25"/>
        <v>0.25105</v>
      </c>
      <c r="F54" s="7">
        <f t="shared" si="25"/>
        <v>0.25318999999999997</v>
      </c>
      <c r="G54" s="7">
        <f t="shared" si="25"/>
        <v>0.42678</v>
      </c>
      <c r="H54" s="7">
        <f t="shared" si="25"/>
        <v>0.42678</v>
      </c>
      <c r="I54" s="7">
        <f t="shared" si="25"/>
        <v>0.25105</v>
      </c>
      <c r="J54" s="7">
        <f t="shared" si="25"/>
        <v>0.25105</v>
      </c>
      <c r="K54" s="7">
        <f t="shared" si="25"/>
        <v>0.3205</v>
      </c>
      <c r="L54" s="7">
        <f t="shared" si="25"/>
        <v>0</v>
      </c>
      <c r="M54" s="7">
        <f t="shared" si="25"/>
        <v>0.42678</v>
      </c>
      <c r="N54" s="7">
        <f t="shared" si="25"/>
        <v>0.3008</v>
      </c>
      <c r="O54" s="7">
        <f t="shared" si="25"/>
        <v>0.25105</v>
      </c>
      <c r="P54" s="7">
        <f t="shared" si="25"/>
        <v>0.25105</v>
      </c>
      <c r="Q54" s="7">
        <f t="shared" si="25"/>
        <v>0.42678</v>
      </c>
      <c r="R54" s="7">
        <f>R52/1000</f>
        <v>0.42678</v>
      </c>
      <c r="S54" s="7">
        <f>S52/1000</f>
        <v>0.42678</v>
      </c>
    </row>
    <row r="55" spans="1:19" ht="27" customHeight="1" hidden="1" collapsed="1">
      <c r="A55" s="32" t="s">
        <v>336</v>
      </c>
      <c r="B55" s="4">
        <f>B65</f>
        <v>2.5098945883459383</v>
      </c>
      <c r="C55" s="4">
        <f aca="true" t="shared" si="26" ref="C55:S55">C65</f>
        <v>2.5098945883459383</v>
      </c>
      <c r="D55" s="4">
        <f t="shared" si="26"/>
        <v>2.1641438032166507</v>
      </c>
      <c r="E55" s="4">
        <f t="shared" si="26"/>
        <v>3.6348585189644798</v>
      </c>
      <c r="F55" s="4">
        <f t="shared" si="26"/>
        <v>2.209230132450331</v>
      </c>
      <c r="G55" s="4">
        <f t="shared" si="26"/>
        <v>2.1422837648003212</v>
      </c>
      <c r="H55" s="4">
        <f t="shared" si="26"/>
        <v>1.9475306952730196</v>
      </c>
      <c r="I55" s="4">
        <f t="shared" si="26"/>
        <v>5.301170619617903</v>
      </c>
      <c r="J55" s="4">
        <f t="shared" si="26"/>
        <v>5.301170619617903</v>
      </c>
      <c r="K55" s="4">
        <f t="shared" si="26"/>
        <v>1.7478037572644953</v>
      </c>
      <c r="L55" s="4">
        <f t="shared" si="26"/>
        <v>2.004893892453225</v>
      </c>
      <c r="M55" s="4">
        <f t="shared" si="26"/>
        <v>7.712221553281156</v>
      </c>
      <c r="N55" s="4">
        <f t="shared" si="26"/>
        <v>2.0888386367307383</v>
      </c>
      <c r="O55" s="4">
        <f t="shared" si="26"/>
        <v>2.230270419426049</v>
      </c>
      <c r="P55" s="4">
        <f t="shared" si="26"/>
        <v>2.230270419426049</v>
      </c>
      <c r="Q55" s="4">
        <f t="shared" si="26"/>
        <v>2.0565924142083083</v>
      </c>
      <c r="R55" s="4">
        <f t="shared" si="26"/>
        <v>2.2772307736066404</v>
      </c>
      <c r="S55" s="4">
        <f t="shared" si="26"/>
        <v>2.580861543420859</v>
      </c>
    </row>
    <row r="56" spans="1:19" ht="18.75" hidden="1" outlineLevel="1">
      <c r="A56" s="32" t="s">
        <v>341</v>
      </c>
      <c r="B56" s="10">
        <v>5250</v>
      </c>
      <c r="C56" s="10">
        <v>5250</v>
      </c>
      <c r="D56" s="10">
        <v>5250</v>
      </c>
      <c r="E56" s="10">
        <v>5250</v>
      </c>
      <c r="F56" s="10">
        <v>5250</v>
      </c>
      <c r="G56" s="10">
        <v>5250</v>
      </c>
      <c r="H56" s="10">
        <v>5250</v>
      </c>
      <c r="I56" s="10">
        <v>5250</v>
      </c>
      <c r="J56" s="10">
        <v>5250</v>
      </c>
      <c r="K56" s="10">
        <v>5300</v>
      </c>
      <c r="L56" s="10">
        <v>5300</v>
      </c>
      <c r="M56" s="10">
        <v>5250</v>
      </c>
      <c r="N56" s="10">
        <v>5300</v>
      </c>
      <c r="O56" s="10">
        <v>5300</v>
      </c>
      <c r="P56" s="10">
        <v>5300</v>
      </c>
      <c r="Q56" s="10">
        <v>5250</v>
      </c>
      <c r="R56" s="10">
        <v>5250</v>
      </c>
      <c r="S56" s="10">
        <v>5250</v>
      </c>
    </row>
    <row r="57" spans="1:19" ht="18.75" hidden="1" outlineLevel="1">
      <c r="A57" s="32" t="s">
        <v>391</v>
      </c>
      <c r="B57" s="10">
        <v>166.1</v>
      </c>
      <c r="C57" s="10">
        <v>166.1</v>
      </c>
      <c r="D57" s="10">
        <v>166.1</v>
      </c>
      <c r="E57" s="10">
        <v>166.1</v>
      </c>
      <c r="F57" s="10">
        <v>166.1</v>
      </c>
      <c r="G57" s="10">
        <v>166.1</v>
      </c>
      <c r="H57" s="10">
        <v>166.1</v>
      </c>
      <c r="I57" s="10">
        <v>166.1</v>
      </c>
      <c r="J57" s="10">
        <v>166.1</v>
      </c>
      <c r="K57" s="10">
        <v>166.1</v>
      </c>
      <c r="L57" s="10">
        <v>166.1</v>
      </c>
      <c r="M57" s="10">
        <v>166.1</v>
      </c>
      <c r="N57" s="10">
        <v>166.1</v>
      </c>
      <c r="O57" s="10">
        <v>166.1</v>
      </c>
      <c r="P57" s="10">
        <v>166.1</v>
      </c>
      <c r="Q57" s="10">
        <v>166.1</v>
      </c>
      <c r="R57" s="10">
        <v>166.1</v>
      </c>
      <c r="S57" s="10">
        <v>166.1</v>
      </c>
    </row>
    <row r="58" spans="1:19" ht="18.75" hidden="1" outlineLevel="1">
      <c r="A58" s="32" t="s">
        <v>342</v>
      </c>
      <c r="B58" s="11">
        <f aca="true" t="shared" si="27" ref="B58:S58">B56/B57</f>
        <v>31.60746538229982</v>
      </c>
      <c r="C58" s="11">
        <f t="shared" si="27"/>
        <v>31.60746538229982</v>
      </c>
      <c r="D58" s="11">
        <f t="shared" si="27"/>
        <v>31.60746538229982</v>
      </c>
      <c r="E58" s="11">
        <f t="shared" si="27"/>
        <v>31.60746538229982</v>
      </c>
      <c r="F58" s="11">
        <f t="shared" si="27"/>
        <v>31.60746538229982</v>
      </c>
      <c r="G58" s="11">
        <f t="shared" si="27"/>
        <v>31.60746538229982</v>
      </c>
      <c r="H58" s="11">
        <f t="shared" si="27"/>
        <v>31.60746538229982</v>
      </c>
      <c r="I58" s="11">
        <f t="shared" si="27"/>
        <v>31.60746538229982</v>
      </c>
      <c r="J58" s="11">
        <f t="shared" si="27"/>
        <v>31.60746538229982</v>
      </c>
      <c r="K58" s="11">
        <f t="shared" si="27"/>
        <v>31.908488862131247</v>
      </c>
      <c r="L58" s="11">
        <f t="shared" si="27"/>
        <v>31.908488862131247</v>
      </c>
      <c r="M58" s="11">
        <f t="shared" si="27"/>
        <v>31.60746538229982</v>
      </c>
      <c r="N58" s="11">
        <f t="shared" si="27"/>
        <v>31.908488862131247</v>
      </c>
      <c r="O58" s="11">
        <f t="shared" si="27"/>
        <v>31.908488862131247</v>
      </c>
      <c r="P58" s="11">
        <f t="shared" si="27"/>
        <v>31.908488862131247</v>
      </c>
      <c r="Q58" s="11">
        <f t="shared" si="27"/>
        <v>31.60746538229982</v>
      </c>
      <c r="R58" s="11">
        <f>R56/R57</f>
        <v>31.60746538229982</v>
      </c>
      <c r="S58" s="11">
        <f t="shared" si="27"/>
        <v>31.60746538229982</v>
      </c>
    </row>
    <row r="59" spans="1:19" ht="18.75" hidden="1" outlineLevel="1">
      <c r="A59" s="32" t="s">
        <v>349</v>
      </c>
      <c r="B59" s="10">
        <v>11</v>
      </c>
      <c r="C59" s="10">
        <v>11</v>
      </c>
      <c r="D59" s="10">
        <v>11</v>
      </c>
      <c r="E59" s="10">
        <v>12</v>
      </c>
      <c r="F59" s="10">
        <v>11</v>
      </c>
      <c r="G59" s="10">
        <v>11</v>
      </c>
      <c r="H59" s="10">
        <v>10</v>
      </c>
      <c r="I59" s="10">
        <v>14</v>
      </c>
      <c r="J59" s="10">
        <v>14</v>
      </c>
      <c r="K59" s="10">
        <v>11</v>
      </c>
      <c r="L59" s="10">
        <v>12</v>
      </c>
      <c r="M59" s="10">
        <v>12</v>
      </c>
      <c r="N59" s="10">
        <v>11</v>
      </c>
      <c r="O59" s="10">
        <v>11</v>
      </c>
      <c r="P59" s="10">
        <v>11</v>
      </c>
      <c r="Q59" s="10">
        <v>8</v>
      </c>
      <c r="R59" s="21">
        <v>8</v>
      </c>
      <c r="S59" s="10">
        <v>9</v>
      </c>
    </row>
    <row r="60" spans="1:19" ht="18.75" hidden="1" outlineLevel="1">
      <c r="A60" s="32" t="s">
        <v>350</v>
      </c>
      <c r="B60" s="10"/>
      <c r="C60" s="10"/>
      <c r="D60" s="10"/>
      <c r="E60" s="10">
        <v>11</v>
      </c>
      <c r="F60" s="10"/>
      <c r="G60" s="10"/>
      <c r="H60" s="10"/>
      <c r="I60" s="10">
        <v>13</v>
      </c>
      <c r="J60" s="10">
        <v>13</v>
      </c>
      <c r="K60" s="10"/>
      <c r="L60" s="10"/>
      <c r="M60" s="10">
        <v>12</v>
      </c>
      <c r="N60" s="10"/>
      <c r="O60" s="10"/>
      <c r="P60" s="10"/>
      <c r="Q60" s="10"/>
      <c r="R60" s="21">
        <v>7</v>
      </c>
      <c r="S60" s="10">
        <v>8</v>
      </c>
    </row>
    <row r="61" spans="1:19" ht="18.75" hidden="1" outlineLevel="1">
      <c r="A61" s="32" t="s">
        <v>339</v>
      </c>
      <c r="B61" s="10">
        <f aca="true" t="shared" si="28" ref="B61:S61">B60+B59</f>
        <v>11</v>
      </c>
      <c r="C61" s="10">
        <f t="shared" si="28"/>
        <v>11</v>
      </c>
      <c r="D61" s="10">
        <f t="shared" si="28"/>
        <v>11</v>
      </c>
      <c r="E61" s="10">
        <f t="shared" si="28"/>
        <v>23</v>
      </c>
      <c r="F61" s="10">
        <f t="shared" si="28"/>
        <v>11</v>
      </c>
      <c r="G61" s="10">
        <f t="shared" si="28"/>
        <v>11</v>
      </c>
      <c r="H61" s="10">
        <f t="shared" si="28"/>
        <v>10</v>
      </c>
      <c r="I61" s="10">
        <f t="shared" si="28"/>
        <v>27</v>
      </c>
      <c r="J61" s="10">
        <f t="shared" si="28"/>
        <v>27</v>
      </c>
      <c r="K61" s="10">
        <f t="shared" si="28"/>
        <v>11</v>
      </c>
      <c r="L61" s="10">
        <f t="shared" si="28"/>
        <v>12</v>
      </c>
      <c r="M61" s="10">
        <f t="shared" si="28"/>
        <v>24</v>
      </c>
      <c r="N61" s="10">
        <f t="shared" si="28"/>
        <v>11</v>
      </c>
      <c r="O61" s="10">
        <f t="shared" si="28"/>
        <v>11</v>
      </c>
      <c r="P61" s="10">
        <f t="shared" si="28"/>
        <v>11</v>
      </c>
      <c r="Q61" s="10">
        <f t="shared" si="28"/>
        <v>8</v>
      </c>
      <c r="R61" s="10">
        <f>R60+R59</f>
        <v>15</v>
      </c>
      <c r="S61" s="10">
        <f t="shared" si="28"/>
        <v>17</v>
      </c>
    </row>
    <row r="62" spans="1:19" ht="18.75" hidden="1" outlineLevel="1">
      <c r="A62" s="32" t="s">
        <v>343</v>
      </c>
      <c r="B62" s="11">
        <f aca="true" t="shared" si="29" ref="B62:S62">B58*B61</f>
        <v>347.682119205298</v>
      </c>
      <c r="C62" s="11">
        <f t="shared" si="29"/>
        <v>347.682119205298</v>
      </c>
      <c r="D62" s="11">
        <f t="shared" si="29"/>
        <v>347.682119205298</v>
      </c>
      <c r="E62" s="11">
        <f t="shared" si="29"/>
        <v>726.9717037928959</v>
      </c>
      <c r="F62" s="11">
        <f t="shared" si="29"/>
        <v>347.682119205298</v>
      </c>
      <c r="G62" s="11">
        <f t="shared" si="29"/>
        <v>347.682119205298</v>
      </c>
      <c r="H62" s="11">
        <f t="shared" si="29"/>
        <v>316.07465382299824</v>
      </c>
      <c r="I62" s="11">
        <f t="shared" si="29"/>
        <v>853.4015653220952</v>
      </c>
      <c r="J62" s="11">
        <f t="shared" si="29"/>
        <v>853.4015653220952</v>
      </c>
      <c r="K62" s="11">
        <f t="shared" si="29"/>
        <v>350.99337748344374</v>
      </c>
      <c r="L62" s="11">
        <f t="shared" si="29"/>
        <v>382.90186634557494</v>
      </c>
      <c r="M62" s="11">
        <f t="shared" si="29"/>
        <v>758.5791691751957</v>
      </c>
      <c r="N62" s="11">
        <f t="shared" si="29"/>
        <v>350.99337748344374</v>
      </c>
      <c r="O62" s="11">
        <f t="shared" si="29"/>
        <v>350.99337748344374</v>
      </c>
      <c r="P62" s="11">
        <f t="shared" si="29"/>
        <v>350.99337748344374</v>
      </c>
      <c r="Q62" s="11">
        <f t="shared" si="29"/>
        <v>252.85972305839857</v>
      </c>
      <c r="R62" s="11">
        <f>R58*R61</f>
        <v>474.1119807344973</v>
      </c>
      <c r="S62" s="11">
        <f t="shared" si="29"/>
        <v>537.3269114990969</v>
      </c>
    </row>
    <row r="63" spans="1:19" ht="18.75" hidden="1" outlineLevel="1">
      <c r="A63" s="32" t="s">
        <v>344</v>
      </c>
      <c r="B63" s="11">
        <f aca="true" t="shared" si="30" ref="B63:S63">B62*0.22</f>
        <v>76.49006622516556</v>
      </c>
      <c r="C63" s="11">
        <f t="shared" si="30"/>
        <v>76.49006622516556</v>
      </c>
      <c r="D63" s="11">
        <f t="shared" si="30"/>
        <v>76.49006622516556</v>
      </c>
      <c r="E63" s="11">
        <f t="shared" si="30"/>
        <v>159.93377483443712</v>
      </c>
      <c r="F63" s="11">
        <f t="shared" si="30"/>
        <v>76.49006622516556</v>
      </c>
      <c r="G63" s="11">
        <f t="shared" si="30"/>
        <v>76.49006622516556</v>
      </c>
      <c r="H63" s="11">
        <f t="shared" si="30"/>
        <v>69.53642384105962</v>
      </c>
      <c r="I63" s="11">
        <f t="shared" si="30"/>
        <v>187.74834437086093</v>
      </c>
      <c r="J63" s="11">
        <f t="shared" si="30"/>
        <v>187.74834437086093</v>
      </c>
      <c r="K63" s="11">
        <f t="shared" si="30"/>
        <v>77.21854304635762</v>
      </c>
      <c r="L63" s="11">
        <f t="shared" si="30"/>
        <v>84.23841059602648</v>
      </c>
      <c r="M63" s="11">
        <f t="shared" si="30"/>
        <v>166.88741721854305</v>
      </c>
      <c r="N63" s="11">
        <f t="shared" si="30"/>
        <v>77.21854304635762</v>
      </c>
      <c r="O63" s="11">
        <f t="shared" si="30"/>
        <v>77.21854304635762</v>
      </c>
      <c r="P63" s="11">
        <f t="shared" si="30"/>
        <v>77.21854304635762</v>
      </c>
      <c r="Q63" s="11">
        <f t="shared" si="30"/>
        <v>55.629139072847686</v>
      </c>
      <c r="R63" s="11">
        <f>R62*0.22</f>
        <v>104.30463576158941</v>
      </c>
      <c r="S63" s="11">
        <f t="shared" si="30"/>
        <v>118.21192052980132</v>
      </c>
    </row>
    <row r="64" spans="1:19" ht="18.75" hidden="1" outlineLevel="1">
      <c r="A64" s="32" t="s">
        <v>345</v>
      </c>
      <c r="B64" s="7">
        <f aca="true" t="shared" si="31" ref="B64:S64">B63+B62</f>
        <v>424.17218543046357</v>
      </c>
      <c r="C64" s="7">
        <f t="shared" si="31"/>
        <v>424.17218543046357</v>
      </c>
      <c r="D64" s="7">
        <f t="shared" si="31"/>
        <v>424.17218543046357</v>
      </c>
      <c r="E64" s="7">
        <f t="shared" si="31"/>
        <v>886.9054786273331</v>
      </c>
      <c r="F64" s="7">
        <f t="shared" si="31"/>
        <v>424.17218543046357</v>
      </c>
      <c r="G64" s="7">
        <f t="shared" si="31"/>
        <v>424.17218543046357</v>
      </c>
      <c r="H64" s="7">
        <f t="shared" si="31"/>
        <v>385.61107766405786</v>
      </c>
      <c r="I64" s="7">
        <f t="shared" si="31"/>
        <v>1041.149909692956</v>
      </c>
      <c r="J64" s="7">
        <f t="shared" si="31"/>
        <v>1041.149909692956</v>
      </c>
      <c r="K64" s="7">
        <f t="shared" si="31"/>
        <v>428.2119205298014</v>
      </c>
      <c r="L64" s="7">
        <f t="shared" si="31"/>
        <v>467.1402769416014</v>
      </c>
      <c r="M64" s="7">
        <f t="shared" si="31"/>
        <v>925.4665863937388</v>
      </c>
      <c r="N64" s="7">
        <f t="shared" si="31"/>
        <v>428.2119205298014</v>
      </c>
      <c r="O64" s="7">
        <f t="shared" si="31"/>
        <v>428.2119205298014</v>
      </c>
      <c r="P64" s="7">
        <f t="shared" si="31"/>
        <v>428.2119205298014</v>
      </c>
      <c r="Q64" s="7">
        <f t="shared" si="31"/>
        <v>308.48886213124626</v>
      </c>
      <c r="R64" s="7">
        <f>R63+R62</f>
        <v>578.4166164960867</v>
      </c>
      <c r="S64" s="7">
        <f t="shared" si="31"/>
        <v>655.5388320288982</v>
      </c>
    </row>
    <row r="65" spans="1:19" ht="18.75" hidden="1" outlineLevel="1">
      <c r="A65" s="32" t="s">
        <v>346</v>
      </c>
      <c r="B65" s="7">
        <f aca="true" t="shared" si="32" ref="B65:S65">B64/B8</f>
        <v>2.5098945883459383</v>
      </c>
      <c r="C65" s="7">
        <f t="shared" si="32"/>
        <v>2.5098945883459383</v>
      </c>
      <c r="D65" s="7">
        <f t="shared" si="32"/>
        <v>2.1641438032166507</v>
      </c>
      <c r="E65" s="7">
        <f t="shared" si="32"/>
        <v>3.6348585189644798</v>
      </c>
      <c r="F65" s="7">
        <f t="shared" si="32"/>
        <v>2.209230132450331</v>
      </c>
      <c r="G65" s="7">
        <f t="shared" si="32"/>
        <v>2.1422837648003212</v>
      </c>
      <c r="H65" s="7">
        <f t="shared" si="32"/>
        <v>1.9475306952730196</v>
      </c>
      <c r="I65" s="7">
        <f t="shared" si="32"/>
        <v>5.301170619617903</v>
      </c>
      <c r="J65" s="7">
        <f t="shared" si="32"/>
        <v>5.301170619617903</v>
      </c>
      <c r="K65" s="7">
        <f t="shared" si="32"/>
        <v>1.7478037572644953</v>
      </c>
      <c r="L65" s="7">
        <f t="shared" si="32"/>
        <v>2.004893892453225</v>
      </c>
      <c r="M65" s="7">
        <f t="shared" si="32"/>
        <v>7.712221553281156</v>
      </c>
      <c r="N65" s="7">
        <f t="shared" si="32"/>
        <v>2.0888386367307383</v>
      </c>
      <c r="O65" s="7">
        <f t="shared" si="32"/>
        <v>2.230270419426049</v>
      </c>
      <c r="P65" s="7">
        <f t="shared" si="32"/>
        <v>2.230270419426049</v>
      </c>
      <c r="Q65" s="7">
        <f t="shared" si="32"/>
        <v>2.0565924142083083</v>
      </c>
      <c r="R65" s="7">
        <f>R64/R8</f>
        <v>2.2772307736066404</v>
      </c>
      <c r="S65" s="7">
        <f t="shared" si="32"/>
        <v>2.580861543420859</v>
      </c>
    </row>
    <row r="66" spans="1:19" ht="27" customHeight="1" hidden="1" collapsed="1">
      <c r="A66" s="32" t="s">
        <v>351</v>
      </c>
      <c r="B66" s="4">
        <f>B78</f>
        <v>0.15931981840038278</v>
      </c>
      <c r="C66" s="4">
        <f aca="true" t="shared" si="33" ref="C66:S66">C78</f>
        <v>0.15931981840038278</v>
      </c>
      <c r="D66" s="4">
        <f t="shared" si="33"/>
        <v>0.13737270055951373</v>
      </c>
      <c r="E66" s="4">
        <f t="shared" si="33"/>
        <v>0.11034856274452742</v>
      </c>
      <c r="F66" s="4">
        <f t="shared" si="33"/>
        <v>0.14023463182117027</v>
      </c>
      <c r="G66" s="4">
        <f t="shared" si="33"/>
        <v>0.13598509752355903</v>
      </c>
      <c r="H66" s="4">
        <f t="shared" si="33"/>
        <v>0.13598509752355903</v>
      </c>
      <c r="I66" s="4">
        <f t="shared" si="33"/>
        <v>0.13709291909197907</v>
      </c>
      <c r="J66" s="4">
        <f t="shared" si="33"/>
        <v>0.13709291909197907</v>
      </c>
      <c r="K66" s="4">
        <f t="shared" si="33"/>
        <v>0.10989816044761098</v>
      </c>
      <c r="L66" s="4">
        <f t="shared" si="33"/>
        <v>0.11555815154362528</v>
      </c>
      <c r="M66" s="4">
        <f t="shared" si="33"/>
        <v>0.22437541091387242</v>
      </c>
      <c r="N66" s="4">
        <f t="shared" si="33"/>
        <v>0.13134170394958386</v>
      </c>
      <c r="O66" s="4">
        <f t="shared" si="33"/>
        <v>0.14023463182117027</v>
      </c>
      <c r="P66" s="4">
        <f t="shared" si="33"/>
        <v>0.14023463182117027</v>
      </c>
      <c r="Q66" s="4">
        <f t="shared" si="33"/>
        <v>0.17950032873109792</v>
      </c>
      <c r="R66" s="4">
        <f t="shared" si="33"/>
        <v>0.10600413114041217</v>
      </c>
      <c r="S66" s="4">
        <f t="shared" si="33"/>
        <v>0.10600413114041217</v>
      </c>
    </row>
    <row r="67" spans="1:19" ht="18.75" customHeight="1" hidden="1" outlineLevel="1">
      <c r="A67" s="32" t="s">
        <v>408</v>
      </c>
      <c r="B67" s="10">
        <v>3.63</v>
      </c>
      <c r="C67" s="10">
        <v>3.63</v>
      </c>
      <c r="D67" s="10">
        <v>3.63</v>
      </c>
      <c r="E67" s="10">
        <v>3.63</v>
      </c>
      <c r="F67" s="10">
        <v>3.63</v>
      </c>
      <c r="G67" s="10">
        <v>3.63</v>
      </c>
      <c r="H67" s="10">
        <v>3.63</v>
      </c>
      <c r="I67" s="10">
        <v>3.63</v>
      </c>
      <c r="J67" s="10">
        <v>3.63</v>
      </c>
      <c r="K67" s="10">
        <v>3.65</v>
      </c>
      <c r="L67" s="10">
        <v>3.96</v>
      </c>
      <c r="M67" s="10">
        <v>3.63</v>
      </c>
      <c r="N67" s="10">
        <v>3.65</v>
      </c>
      <c r="O67" s="10">
        <v>3.63</v>
      </c>
      <c r="P67" s="10">
        <v>3.63</v>
      </c>
      <c r="Q67" s="10">
        <v>3.63</v>
      </c>
      <c r="R67" s="10">
        <v>3.63</v>
      </c>
      <c r="S67" s="10">
        <v>3.63</v>
      </c>
    </row>
    <row r="68" spans="1:19" ht="18.75" customHeight="1" hidden="1" outlineLevel="1">
      <c r="A68" s="32" t="s">
        <v>352</v>
      </c>
      <c r="B68" s="10">
        <v>0.28</v>
      </c>
      <c r="C68" s="10">
        <v>0.28</v>
      </c>
      <c r="D68" s="10">
        <v>0.28</v>
      </c>
      <c r="E68" s="10">
        <v>0.28</v>
      </c>
      <c r="F68" s="10">
        <v>0.28</v>
      </c>
      <c r="G68" s="10">
        <v>0.28</v>
      </c>
      <c r="H68" s="10">
        <v>0.28</v>
      </c>
      <c r="I68" s="10">
        <v>0.28</v>
      </c>
      <c r="J68" s="10">
        <v>0.28</v>
      </c>
      <c r="K68" s="10">
        <v>0.28</v>
      </c>
      <c r="L68" s="10">
        <v>0.28</v>
      </c>
      <c r="M68" s="10">
        <v>0.28</v>
      </c>
      <c r="N68" s="10">
        <v>0.28</v>
      </c>
      <c r="O68" s="10">
        <v>0.28</v>
      </c>
      <c r="P68" s="10">
        <v>0.28</v>
      </c>
      <c r="Q68" s="10">
        <v>0.28</v>
      </c>
      <c r="R68" s="10">
        <v>0.28</v>
      </c>
      <c r="S68" s="10">
        <v>0.28</v>
      </c>
    </row>
    <row r="69" spans="1:19" ht="18.75" customHeight="1" hidden="1" outlineLevel="1">
      <c r="A69" s="32" t="s">
        <v>353</v>
      </c>
      <c r="B69" s="10">
        <v>15</v>
      </c>
      <c r="C69" s="10">
        <v>15</v>
      </c>
      <c r="D69" s="10">
        <v>10</v>
      </c>
      <c r="E69" s="10">
        <v>10</v>
      </c>
      <c r="F69" s="10">
        <v>16.67</v>
      </c>
      <c r="G69" s="10">
        <v>10</v>
      </c>
      <c r="H69" s="10">
        <v>10</v>
      </c>
      <c r="I69" s="10">
        <v>10</v>
      </c>
      <c r="J69" s="10">
        <v>10</v>
      </c>
      <c r="K69" s="10">
        <v>10</v>
      </c>
      <c r="L69" s="10">
        <v>10</v>
      </c>
      <c r="M69" s="10">
        <v>10</v>
      </c>
      <c r="N69" s="10">
        <v>10</v>
      </c>
      <c r="O69" s="10">
        <v>15</v>
      </c>
      <c r="P69" s="10">
        <v>15</v>
      </c>
      <c r="Q69" s="10">
        <v>10</v>
      </c>
      <c r="R69" s="10">
        <v>10</v>
      </c>
      <c r="S69" s="10">
        <v>10</v>
      </c>
    </row>
    <row r="70" spans="1:19" ht="18.75" customHeight="1" hidden="1" outlineLevel="1">
      <c r="A70" s="32" t="s">
        <v>354</v>
      </c>
      <c r="B70" s="10">
        <v>10</v>
      </c>
      <c r="C70" s="10">
        <v>10</v>
      </c>
      <c r="D70" s="10">
        <v>10</v>
      </c>
      <c r="E70" s="10">
        <v>10</v>
      </c>
      <c r="F70" s="22">
        <v>50</v>
      </c>
      <c r="G70" s="21">
        <v>8.33</v>
      </c>
      <c r="H70" s="21">
        <v>8.33</v>
      </c>
      <c r="I70" s="10">
        <v>10</v>
      </c>
      <c r="J70" s="10">
        <v>10</v>
      </c>
      <c r="K70" s="10">
        <v>10</v>
      </c>
      <c r="L70" s="10">
        <v>10</v>
      </c>
      <c r="M70" s="10">
        <v>8.33</v>
      </c>
      <c r="N70" s="10">
        <v>10</v>
      </c>
      <c r="O70" s="10">
        <v>10</v>
      </c>
      <c r="P70" s="10">
        <v>10</v>
      </c>
      <c r="Q70" s="10">
        <v>8.33</v>
      </c>
      <c r="R70" s="10">
        <v>8.33</v>
      </c>
      <c r="S70" s="10">
        <v>8.33</v>
      </c>
    </row>
    <row r="71" spans="1:19" ht="18.75" hidden="1" outlineLevel="1">
      <c r="A71" s="32" t="s">
        <v>355</v>
      </c>
      <c r="B71" s="10">
        <v>10</v>
      </c>
      <c r="C71" s="10">
        <v>10</v>
      </c>
      <c r="D71" s="10">
        <v>1.35</v>
      </c>
      <c r="E71" s="10">
        <v>1.35</v>
      </c>
      <c r="F71" s="10">
        <v>1.48</v>
      </c>
      <c r="G71" s="10">
        <v>0.9</v>
      </c>
      <c r="H71" s="10">
        <v>0.9</v>
      </c>
      <c r="I71" s="10">
        <v>1.35</v>
      </c>
      <c r="J71" s="10">
        <v>1.35</v>
      </c>
      <c r="K71" s="10">
        <v>1.4</v>
      </c>
      <c r="L71" s="10">
        <v>2</v>
      </c>
      <c r="M71" s="10">
        <v>0.9</v>
      </c>
      <c r="N71" s="10">
        <v>1.4</v>
      </c>
      <c r="O71" s="10">
        <v>10</v>
      </c>
      <c r="P71" s="10">
        <v>10</v>
      </c>
      <c r="Q71" s="10">
        <v>0.9</v>
      </c>
      <c r="R71" s="10">
        <v>0.9</v>
      </c>
      <c r="S71" s="10">
        <v>0.9</v>
      </c>
    </row>
    <row r="72" spans="1:19" ht="18.75" hidden="1" outlineLevel="1">
      <c r="A72" s="32" t="s">
        <v>356</v>
      </c>
      <c r="B72" s="19">
        <v>40</v>
      </c>
      <c r="C72" s="19">
        <v>40</v>
      </c>
      <c r="D72" s="19">
        <v>37</v>
      </c>
      <c r="E72" s="19">
        <v>18.5</v>
      </c>
      <c r="F72" s="19">
        <v>48</v>
      </c>
      <c r="G72" s="19">
        <v>17</v>
      </c>
      <c r="H72" s="19">
        <v>17</v>
      </c>
      <c r="I72" s="19">
        <v>37</v>
      </c>
      <c r="J72" s="19">
        <v>37</v>
      </c>
      <c r="K72" s="19">
        <v>35</v>
      </c>
      <c r="L72" s="19">
        <v>3.45</v>
      </c>
      <c r="M72" s="19">
        <v>17</v>
      </c>
      <c r="N72" s="19">
        <v>35</v>
      </c>
      <c r="O72" s="19">
        <v>40</v>
      </c>
      <c r="P72" s="19">
        <v>40</v>
      </c>
      <c r="Q72" s="19">
        <v>17</v>
      </c>
      <c r="R72" s="19">
        <v>17</v>
      </c>
      <c r="S72" s="19">
        <v>17</v>
      </c>
    </row>
    <row r="73" spans="1:19" ht="18.75" hidden="1" outlineLevel="1">
      <c r="A73" s="32" t="s">
        <v>360</v>
      </c>
      <c r="B73" s="2">
        <f aca="true" t="shared" si="34" ref="B73:S73">B72+B71+B70+B69+B68+B67</f>
        <v>78.91</v>
      </c>
      <c r="C73" s="2">
        <f t="shared" si="34"/>
        <v>78.91</v>
      </c>
      <c r="D73" s="2">
        <f t="shared" si="34"/>
        <v>62.260000000000005</v>
      </c>
      <c r="E73" s="2">
        <f t="shared" si="34"/>
        <v>43.760000000000005</v>
      </c>
      <c r="F73" s="2">
        <f t="shared" si="34"/>
        <v>120.05999999999999</v>
      </c>
      <c r="G73" s="2">
        <f t="shared" si="34"/>
        <v>40.14</v>
      </c>
      <c r="H73" s="2">
        <f t="shared" si="34"/>
        <v>40.14</v>
      </c>
      <c r="I73" s="2">
        <f t="shared" si="34"/>
        <v>62.260000000000005</v>
      </c>
      <c r="J73" s="2">
        <f t="shared" si="34"/>
        <v>62.260000000000005</v>
      </c>
      <c r="K73" s="2">
        <f t="shared" si="34"/>
        <v>60.33</v>
      </c>
      <c r="L73" s="2">
        <f t="shared" si="34"/>
        <v>29.69</v>
      </c>
      <c r="M73" s="2">
        <f t="shared" si="34"/>
        <v>40.14</v>
      </c>
      <c r="N73" s="2">
        <f t="shared" si="34"/>
        <v>60.33</v>
      </c>
      <c r="O73" s="2">
        <f t="shared" si="34"/>
        <v>78.91</v>
      </c>
      <c r="P73" s="2">
        <f t="shared" si="34"/>
        <v>78.91</v>
      </c>
      <c r="Q73" s="2">
        <f t="shared" si="34"/>
        <v>40.14</v>
      </c>
      <c r="R73" s="2">
        <f>R72+R71+R70+R69+R68+R67</f>
        <v>40.14</v>
      </c>
      <c r="S73" s="2">
        <f t="shared" si="34"/>
        <v>40.14</v>
      </c>
    </row>
    <row r="74" spans="1:19" ht="18.75" hidden="1" outlineLevel="1">
      <c r="A74" s="32" t="s">
        <v>361</v>
      </c>
      <c r="B74" s="7">
        <f aca="true" t="shared" si="35" ref="B74:S74">B73/B8</f>
        <v>0.4669230769230769</v>
      </c>
      <c r="C74" s="7">
        <f t="shared" si="35"/>
        <v>0.4669230769230769</v>
      </c>
      <c r="D74" s="7">
        <f t="shared" si="35"/>
        <v>0.31765306122448983</v>
      </c>
      <c r="E74" s="7">
        <f t="shared" si="35"/>
        <v>0.179344262295082</v>
      </c>
      <c r="F74" s="7">
        <f t="shared" si="35"/>
        <v>0.6253124999999999</v>
      </c>
      <c r="G74" s="7">
        <f t="shared" si="35"/>
        <v>0.20272727272727273</v>
      </c>
      <c r="H74" s="7">
        <f t="shared" si="35"/>
        <v>0.20272727272727273</v>
      </c>
      <c r="I74" s="7">
        <f t="shared" si="35"/>
        <v>0.3170061099796334</v>
      </c>
      <c r="J74" s="7">
        <f t="shared" si="35"/>
        <v>0.3170061099796334</v>
      </c>
      <c r="K74" s="7">
        <f t="shared" si="35"/>
        <v>0.24624489795918367</v>
      </c>
      <c r="L74" s="7">
        <f t="shared" si="35"/>
        <v>0.12742489270386267</v>
      </c>
      <c r="M74" s="7">
        <f t="shared" si="35"/>
        <v>0.3345</v>
      </c>
      <c r="N74" s="7">
        <f t="shared" si="35"/>
        <v>0.29429268292682925</v>
      </c>
      <c r="O74" s="7">
        <f t="shared" si="35"/>
        <v>0.4109895833333333</v>
      </c>
      <c r="P74" s="7">
        <f t="shared" si="35"/>
        <v>0.4109895833333333</v>
      </c>
      <c r="Q74" s="7">
        <f t="shared" si="35"/>
        <v>0.2676</v>
      </c>
      <c r="R74" s="7">
        <f>R73/R8</f>
        <v>0.15803149606299213</v>
      </c>
      <c r="S74" s="7">
        <f t="shared" si="35"/>
        <v>0.15803149606299213</v>
      </c>
    </row>
    <row r="75" spans="1:19" ht="27" customHeight="1" collapsed="1">
      <c r="A75" s="32" t="s">
        <v>357</v>
      </c>
      <c r="B75" s="4">
        <f>B78</f>
        <v>0.15931981840038278</v>
      </c>
      <c r="C75" s="4">
        <f aca="true" t="shared" si="36" ref="C75:S75">C78</f>
        <v>0.15931981840038278</v>
      </c>
      <c r="D75" s="4">
        <f t="shared" si="36"/>
        <v>0.13737270055951373</v>
      </c>
      <c r="E75" s="4">
        <f t="shared" si="36"/>
        <v>0.11034856274452742</v>
      </c>
      <c r="F75" s="4">
        <f t="shared" si="36"/>
        <v>0.14023463182117027</v>
      </c>
      <c r="G75" s="4">
        <f t="shared" si="36"/>
        <v>0.13598509752355903</v>
      </c>
      <c r="H75" s="4">
        <f t="shared" si="36"/>
        <v>0.13598509752355903</v>
      </c>
      <c r="I75" s="4">
        <f t="shared" si="36"/>
        <v>0.13709291909197907</v>
      </c>
      <c r="J75" s="4">
        <f t="shared" si="36"/>
        <v>0.13709291909197907</v>
      </c>
      <c r="K75" s="4">
        <f t="shared" si="36"/>
        <v>0.10989816044761098</v>
      </c>
      <c r="L75" s="4">
        <f t="shared" si="36"/>
        <v>0.11555815154362528</v>
      </c>
      <c r="M75" s="4">
        <f t="shared" si="36"/>
        <v>0.22437541091387242</v>
      </c>
      <c r="N75" s="4">
        <f t="shared" si="36"/>
        <v>0.13134170394958386</v>
      </c>
      <c r="O75" s="4">
        <f t="shared" si="36"/>
        <v>0.14023463182117027</v>
      </c>
      <c r="P75" s="4">
        <f t="shared" si="36"/>
        <v>0.14023463182117027</v>
      </c>
      <c r="Q75" s="4">
        <f t="shared" si="36"/>
        <v>0.17950032873109792</v>
      </c>
      <c r="R75" s="4">
        <f t="shared" si="36"/>
        <v>0.10600413114041217</v>
      </c>
      <c r="S75" s="4">
        <f t="shared" si="36"/>
        <v>0.10600413114041217</v>
      </c>
    </row>
    <row r="76" spans="1:19" ht="18.75" hidden="1" outlineLevel="1">
      <c r="A76" s="32" t="s">
        <v>358</v>
      </c>
      <c r="B76" s="10">
        <v>819.06</v>
      </c>
      <c r="C76" s="10">
        <v>819.06</v>
      </c>
      <c r="D76" s="10">
        <v>819.06</v>
      </c>
      <c r="E76" s="10">
        <v>819.06</v>
      </c>
      <c r="F76" s="10">
        <v>819.06</v>
      </c>
      <c r="G76" s="10">
        <v>819.06</v>
      </c>
      <c r="H76" s="10">
        <v>819.06</v>
      </c>
      <c r="I76" s="10">
        <v>819.06</v>
      </c>
      <c r="J76" s="10">
        <v>819.06</v>
      </c>
      <c r="K76" s="10">
        <v>819.06</v>
      </c>
      <c r="L76" s="10">
        <v>819.06</v>
      </c>
      <c r="M76" s="10">
        <v>819.06</v>
      </c>
      <c r="N76" s="10">
        <v>819.06</v>
      </c>
      <c r="O76" s="10">
        <v>819.06</v>
      </c>
      <c r="P76" s="10">
        <v>819.06</v>
      </c>
      <c r="Q76" s="10">
        <v>819.06</v>
      </c>
      <c r="R76" s="10">
        <v>819.06</v>
      </c>
      <c r="S76" s="10">
        <v>819.06</v>
      </c>
    </row>
    <row r="77" spans="1:19" ht="18.75" hidden="1" outlineLevel="1">
      <c r="A77" s="32" t="s">
        <v>360</v>
      </c>
      <c r="B77" s="7">
        <f aca="true" t="shared" si="37" ref="B77:S77">B76/30.42</f>
        <v>26.92504930966469</v>
      </c>
      <c r="C77" s="7">
        <f t="shared" si="37"/>
        <v>26.92504930966469</v>
      </c>
      <c r="D77" s="7">
        <f t="shared" si="37"/>
        <v>26.92504930966469</v>
      </c>
      <c r="E77" s="7">
        <f t="shared" si="37"/>
        <v>26.92504930966469</v>
      </c>
      <c r="F77" s="7">
        <f t="shared" si="37"/>
        <v>26.92504930966469</v>
      </c>
      <c r="G77" s="7">
        <f t="shared" si="37"/>
        <v>26.92504930966469</v>
      </c>
      <c r="H77" s="7">
        <f t="shared" si="37"/>
        <v>26.92504930966469</v>
      </c>
      <c r="I77" s="7">
        <f t="shared" si="37"/>
        <v>26.92504930966469</v>
      </c>
      <c r="J77" s="7">
        <f t="shared" si="37"/>
        <v>26.92504930966469</v>
      </c>
      <c r="K77" s="7">
        <f t="shared" si="37"/>
        <v>26.92504930966469</v>
      </c>
      <c r="L77" s="7">
        <f t="shared" si="37"/>
        <v>26.92504930966469</v>
      </c>
      <c r="M77" s="7">
        <f t="shared" si="37"/>
        <v>26.92504930966469</v>
      </c>
      <c r="N77" s="7">
        <f t="shared" si="37"/>
        <v>26.92504930966469</v>
      </c>
      <c r="O77" s="7">
        <f t="shared" si="37"/>
        <v>26.92504930966469</v>
      </c>
      <c r="P77" s="7">
        <f t="shared" si="37"/>
        <v>26.92504930966469</v>
      </c>
      <c r="Q77" s="7">
        <f t="shared" si="37"/>
        <v>26.92504930966469</v>
      </c>
      <c r="R77" s="7">
        <f>R76/30.42</f>
        <v>26.92504930966469</v>
      </c>
      <c r="S77" s="7">
        <f t="shared" si="37"/>
        <v>26.92504930966469</v>
      </c>
    </row>
    <row r="78" spans="1:19" ht="18.75" hidden="1" outlineLevel="1">
      <c r="A78" s="32" t="s">
        <v>361</v>
      </c>
      <c r="B78" s="7">
        <f aca="true" t="shared" si="38" ref="B78:S78">B77/B8</f>
        <v>0.15931981840038278</v>
      </c>
      <c r="C78" s="7">
        <f t="shared" si="38"/>
        <v>0.15931981840038278</v>
      </c>
      <c r="D78" s="7">
        <f t="shared" si="38"/>
        <v>0.13737270055951373</v>
      </c>
      <c r="E78" s="7">
        <f t="shared" si="38"/>
        <v>0.11034856274452742</v>
      </c>
      <c r="F78" s="7">
        <f t="shared" si="38"/>
        <v>0.14023463182117027</v>
      </c>
      <c r="G78" s="7">
        <f t="shared" si="38"/>
        <v>0.13598509752355903</v>
      </c>
      <c r="H78" s="7">
        <f t="shared" si="38"/>
        <v>0.13598509752355903</v>
      </c>
      <c r="I78" s="7">
        <f t="shared" si="38"/>
        <v>0.13709291909197907</v>
      </c>
      <c r="J78" s="7">
        <f t="shared" si="38"/>
        <v>0.13709291909197907</v>
      </c>
      <c r="K78" s="7">
        <f t="shared" si="38"/>
        <v>0.10989816044761098</v>
      </c>
      <c r="L78" s="7">
        <f t="shared" si="38"/>
        <v>0.11555815154362528</v>
      </c>
      <c r="M78" s="7">
        <f t="shared" si="38"/>
        <v>0.22437541091387242</v>
      </c>
      <c r="N78" s="7">
        <f t="shared" si="38"/>
        <v>0.13134170394958386</v>
      </c>
      <c r="O78" s="7">
        <f t="shared" si="38"/>
        <v>0.14023463182117027</v>
      </c>
      <c r="P78" s="7">
        <f t="shared" si="38"/>
        <v>0.14023463182117027</v>
      </c>
      <c r="Q78" s="7">
        <f t="shared" si="38"/>
        <v>0.17950032873109792</v>
      </c>
      <c r="R78" s="7">
        <f>R77/R8</f>
        <v>0.10600413114041217</v>
      </c>
      <c r="S78" s="7">
        <f t="shared" si="38"/>
        <v>0.10600413114041217</v>
      </c>
    </row>
    <row r="79" spans="1:19" ht="27" customHeight="1" collapsed="1">
      <c r="A79" s="32" t="s">
        <v>359</v>
      </c>
      <c r="B79" s="4">
        <f>B82</f>
        <v>1.6035502958579881</v>
      </c>
      <c r="C79" s="4">
        <f aca="true" t="shared" si="39" ref="C79:S79">C82</f>
        <v>1.6035502958579881</v>
      </c>
      <c r="D79" s="4">
        <f t="shared" si="39"/>
        <v>0.6485882024042493</v>
      </c>
      <c r="E79" s="4">
        <f t="shared" si="39"/>
        <v>1.3647540983606556</v>
      </c>
      <c r="F79" s="4">
        <f t="shared" si="39"/>
        <v>0.6725171232876712</v>
      </c>
      <c r="G79" s="4">
        <f t="shared" si="39"/>
        <v>1.9579355195793553</v>
      </c>
      <c r="H79" s="4">
        <f t="shared" si="39"/>
        <v>1.9579355195793553</v>
      </c>
      <c r="I79" s="4">
        <f t="shared" si="39"/>
        <v>1.695519348268839</v>
      </c>
      <c r="J79" s="4">
        <f t="shared" si="39"/>
        <v>0.8369835114248249</v>
      </c>
      <c r="K79" s="4">
        <f t="shared" si="39"/>
        <v>0.511042773273693</v>
      </c>
      <c r="L79" s="4">
        <f t="shared" si="39"/>
        <v>1.6755835146099123</v>
      </c>
      <c r="M79" s="4">
        <f t="shared" si="39"/>
        <v>3.230593607305936</v>
      </c>
      <c r="N79" s="4">
        <f t="shared" si="39"/>
        <v>0.6048780487804878</v>
      </c>
      <c r="O79" s="4">
        <f t="shared" si="39"/>
        <v>1.5888984018264842</v>
      </c>
      <c r="P79" s="4">
        <f t="shared" si="39"/>
        <v>1.4119577625570778</v>
      </c>
      <c r="Q79" s="4">
        <f t="shared" si="39"/>
        <v>2.584474885844749</v>
      </c>
      <c r="R79" s="4">
        <f t="shared" si="39"/>
        <v>1.5262646963650093</v>
      </c>
      <c r="S79" s="4">
        <f t="shared" si="39"/>
        <v>1.5262646963650093</v>
      </c>
    </row>
    <row r="80" spans="1:19" ht="18.75" hidden="1" outlineLevel="1">
      <c r="A80" s="32" t="s">
        <v>362</v>
      </c>
      <c r="B80" s="10">
        <v>98915</v>
      </c>
      <c r="C80" s="10">
        <v>98915</v>
      </c>
      <c r="D80" s="10">
        <v>46400</v>
      </c>
      <c r="E80" s="10">
        <v>121545</v>
      </c>
      <c r="F80" s="10">
        <v>47130</v>
      </c>
      <c r="G80" s="10">
        <v>141500</v>
      </c>
      <c r="H80" s="10">
        <v>141500</v>
      </c>
      <c r="I80" s="10">
        <v>121545</v>
      </c>
      <c r="J80" s="10">
        <v>60000</v>
      </c>
      <c r="K80" s="10">
        <v>45700</v>
      </c>
      <c r="L80" s="10">
        <v>142500</v>
      </c>
      <c r="M80" s="10">
        <v>141500</v>
      </c>
      <c r="N80" s="10">
        <v>45260</v>
      </c>
      <c r="O80" s="10">
        <v>111350</v>
      </c>
      <c r="P80" s="10">
        <v>98950</v>
      </c>
      <c r="Q80" s="10">
        <v>141500</v>
      </c>
      <c r="R80" s="10">
        <v>141500</v>
      </c>
      <c r="S80" s="10">
        <v>141500</v>
      </c>
    </row>
    <row r="81" spans="1:19" ht="18.75" hidden="1" outlineLevel="1">
      <c r="A81" s="32" t="s">
        <v>360</v>
      </c>
      <c r="B81" s="7">
        <f aca="true" t="shared" si="40" ref="B81:S81">B80/365</f>
        <v>271</v>
      </c>
      <c r="C81" s="7">
        <f t="shared" si="40"/>
        <v>271</v>
      </c>
      <c r="D81" s="7">
        <f t="shared" si="40"/>
        <v>127.12328767123287</v>
      </c>
      <c r="E81" s="7">
        <f t="shared" si="40"/>
        <v>333</v>
      </c>
      <c r="F81" s="7">
        <f t="shared" si="40"/>
        <v>129.12328767123287</v>
      </c>
      <c r="G81" s="7">
        <f t="shared" si="40"/>
        <v>387.67123287671234</v>
      </c>
      <c r="H81" s="7">
        <f t="shared" si="40"/>
        <v>387.67123287671234</v>
      </c>
      <c r="I81" s="2">
        <f t="shared" si="40"/>
        <v>333</v>
      </c>
      <c r="J81" s="7">
        <f t="shared" si="40"/>
        <v>164.3835616438356</v>
      </c>
      <c r="K81" s="7">
        <f t="shared" si="40"/>
        <v>125.20547945205479</v>
      </c>
      <c r="L81" s="7">
        <f t="shared" si="40"/>
        <v>390.4109589041096</v>
      </c>
      <c r="M81" s="7">
        <f t="shared" si="40"/>
        <v>387.67123287671234</v>
      </c>
      <c r="N81" s="7">
        <f t="shared" si="40"/>
        <v>124</v>
      </c>
      <c r="O81" s="7">
        <f t="shared" si="40"/>
        <v>305.06849315068496</v>
      </c>
      <c r="P81" s="7">
        <f t="shared" si="40"/>
        <v>271.09589041095893</v>
      </c>
      <c r="Q81" s="7">
        <f t="shared" si="40"/>
        <v>387.67123287671234</v>
      </c>
      <c r="R81" s="7">
        <f>R80/365</f>
        <v>387.67123287671234</v>
      </c>
      <c r="S81" s="7">
        <f t="shared" si="40"/>
        <v>387.67123287671234</v>
      </c>
    </row>
    <row r="82" spans="1:19" ht="18.75" hidden="1" outlineLevel="1">
      <c r="A82" s="32" t="s">
        <v>361</v>
      </c>
      <c r="B82" s="7">
        <f aca="true" t="shared" si="41" ref="B82:S82">B81/B8</f>
        <v>1.6035502958579881</v>
      </c>
      <c r="C82" s="7">
        <f t="shared" si="41"/>
        <v>1.6035502958579881</v>
      </c>
      <c r="D82" s="7">
        <f t="shared" si="41"/>
        <v>0.6485882024042493</v>
      </c>
      <c r="E82" s="7">
        <f t="shared" si="41"/>
        <v>1.3647540983606556</v>
      </c>
      <c r="F82" s="7">
        <f t="shared" si="41"/>
        <v>0.6725171232876712</v>
      </c>
      <c r="G82" s="7">
        <f t="shared" si="41"/>
        <v>1.9579355195793553</v>
      </c>
      <c r="H82" s="7">
        <f t="shared" si="41"/>
        <v>1.9579355195793553</v>
      </c>
      <c r="I82" s="7">
        <f t="shared" si="41"/>
        <v>1.695519348268839</v>
      </c>
      <c r="J82" s="7">
        <f t="shared" si="41"/>
        <v>0.8369835114248249</v>
      </c>
      <c r="K82" s="7">
        <f t="shared" si="41"/>
        <v>0.511042773273693</v>
      </c>
      <c r="L82" s="7">
        <f t="shared" si="41"/>
        <v>1.6755835146099123</v>
      </c>
      <c r="M82" s="7">
        <f t="shared" si="41"/>
        <v>3.230593607305936</v>
      </c>
      <c r="N82" s="7">
        <f t="shared" si="41"/>
        <v>0.6048780487804878</v>
      </c>
      <c r="O82" s="7">
        <f t="shared" si="41"/>
        <v>1.5888984018264842</v>
      </c>
      <c r="P82" s="7">
        <f t="shared" si="41"/>
        <v>1.4119577625570778</v>
      </c>
      <c r="Q82" s="7">
        <f t="shared" si="41"/>
        <v>2.584474885844749</v>
      </c>
      <c r="R82" s="7">
        <f>R81/R8</f>
        <v>1.5262646963650093</v>
      </c>
      <c r="S82" s="7">
        <f t="shared" si="41"/>
        <v>1.5262646963650093</v>
      </c>
    </row>
    <row r="83" spans="1:19" ht="30" customHeight="1" hidden="1" outlineLevel="1" collapsed="1">
      <c r="A83" s="34" t="s">
        <v>348</v>
      </c>
      <c r="B83" s="15">
        <f aca="true" t="shared" si="42" ref="B83:Q83">B64+B53+B49+B42+B35+B17+B73+B77+B81</f>
        <v>1578.1912071085492</v>
      </c>
      <c r="C83" s="15">
        <f t="shared" si="42"/>
        <v>1578.1912071085492</v>
      </c>
      <c r="D83" s="15">
        <f t="shared" si="42"/>
        <v>1599.8998189082033</v>
      </c>
      <c r="E83" s="15">
        <f t="shared" si="42"/>
        <v>3184.702988080276</v>
      </c>
      <c r="F83" s="15">
        <f t="shared" si="42"/>
        <v>2324.0407254555716</v>
      </c>
      <c r="G83" s="15">
        <f t="shared" si="42"/>
        <v>1897.323091082104</v>
      </c>
      <c r="H83" s="15">
        <f t="shared" si="42"/>
        <v>1502.765209523698</v>
      </c>
      <c r="I83" s="15">
        <f t="shared" si="42"/>
        <v>2984.3653476915956</v>
      </c>
      <c r="J83" s="15">
        <f t="shared" si="42"/>
        <v>2311.29633209959</v>
      </c>
      <c r="K83" s="15">
        <f t="shared" si="42"/>
        <v>1758.1713013616961</v>
      </c>
      <c r="L83" s="15">
        <f t="shared" si="42"/>
        <v>2004.6430469598872</v>
      </c>
      <c r="M83" s="15">
        <f t="shared" si="42"/>
        <v>2172.1523789891385</v>
      </c>
      <c r="N83" s="15">
        <f t="shared" si="42"/>
        <v>1693.560681397361</v>
      </c>
      <c r="O83" s="15">
        <f t="shared" si="42"/>
        <v>2285.643276523986</v>
      </c>
      <c r="P83" s="15">
        <f t="shared" si="42"/>
        <v>1687.467882618846</v>
      </c>
      <c r="Q83" s="15">
        <f t="shared" si="42"/>
        <v>1777.461226851458</v>
      </c>
      <c r="R83" s="15">
        <f>R64+R53+R49+R42+R35+R17+R73+R77+R81</f>
        <v>2700.9516485657723</v>
      </c>
      <c r="S83" s="15">
        <f>S64+S53+S49+S42+S35+S17+S73+S77+S81</f>
        <v>2778.0738640985837</v>
      </c>
    </row>
    <row r="84" spans="1:19" ht="24.75" customHeight="1" collapsed="1">
      <c r="A84" s="34" t="s">
        <v>363</v>
      </c>
      <c r="B84" s="15">
        <f aca="true" t="shared" si="43" ref="B84:Q84">B82+B78+B74+B65+B54+B50+B43+B36+B16</f>
        <v>9.338409509518044</v>
      </c>
      <c r="C84" s="15">
        <f t="shared" si="43"/>
        <v>9.338409509518044</v>
      </c>
      <c r="D84" s="15">
        <f t="shared" si="43"/>
        <v>8.162754178103079</v>
      </c>
      <c r="E84" s="15">
        <f t="shared" si="43"/>
        <v>13.052061426558508</v>
      </c>
      <c r="F84" s="15">
        <f t="shared" si="43"/>
        <v>12.104378778414436</v>
      </c>
      <c r="G84" s="15">
        <f t="shared" si="43"/>
        <v>9.582439853950019</v>
      </c>
      <c r="H84" s="15">
        <f t="shared" si="43"/>
        <v>7.589723280422717</v>
      </c>
      <c r="I84" s="15">
        <f t="shared" si="43"/>
        <v>15.195342910853338</v>
      </c>
      <c r="J84" s="15">
        <f t="shared" si="43"/>
        <v>11.768311263236203</v>
      </c>
      <c r="K84" s="15">
        <f t="shared" si="43"/>
        <v>7.176209393313046</v>
      </c>
      <c r="L84" s="15">
        <f t="shared" si="43"/>
        <v>8.603618227295653</v>
      </c>
      <c r="M84" s="15">
        <f t="shared" si="43"/>
        <v>18.101269824909487</v>
      </c>
      <c r="N84" s="15">
        <f t="shared" si="43"/>
        <v>8.261271616572492</v>
      </c>
      <c r="O84" s="15">
        <f t="shared" si="43"/>
        <v>11.904392065229093</v>
      </c>
      <c r="P84" s="15">
        <f t="shared" si="43"/>
        <v>8.788895221973156</v>
      </c>
      <c r="Q84" s="15">
        <f t="shared" si="43"/>
        <v>11.849741512343051</v>
      </c>
      <c r="R84" s="15">
        <f>R82+R78+R74+R65+R54+R50+R43+R36+R16</f>
        <v>10.633667907739259</v>
      </c>
      <c r="S84" s="15">
        <f>S82+S78+S74+S65+S54+S50+S43+S36+S16</f>
        <v>10.937298677553478</v>
      </c>
    </row>
    <row r="85" spans="1:19" ht="33" customHeight="1">
      <c r="A85" s="32" t="s">
        <v>364</v>
      </c>
      <c r="B85" s="4">
        <f>B87</f>
        <v>1.4007614264277066</v>
      </c>
      <c r="C85" s="4">
        <f aca="true" t="shared" si="44" ref="C85:S85">C87</f>
        <v>1.4007614264277066</v>
      </c>
      <c r="D85" s="4">
        <f t="shared" si="44"/>
        <v>1.2244131267154617</v>
      </c>
      <c r="E85" s="4">
        <f t="shared" si="44"/>
        <v>1.9578092139837762</v>
      </c>
      <c r="F85" s="4">
        <f t="shared" si="44"/>
        <v>1.8156568167621652</v>
      </c>
      <c r="G85" s="4">
        <f t="shared" si="44"/>
        <v>1.4373659780925028</v>
      </c>
      <c r="H85" s="4">
        <f t="shared" si="44"/>
        <v>1.1384584920634075</v>
      </c>
      <c r="I85" s="4">
        <f t="shared" si="44"/>
        <v>2.2793014366280007</v>
      </c>
      <c r="J85" s="4">
        <f t="shared" si="44"/>
        <v>1.7652466894854304</v>
      </c>
      <c r="K85" s="4">
        <f t="shared" si="44"/>
        <v>1.0764314089969569</v>
      </c>
      <c r="L85" s="4">
        <f t="shared" si="44"/>
        <v>1.290542734094348</v>
      </c>
      <c r="M85" s="4">
        <f t="shared" si="44"/>
        <v>2.7151904737364227</v>
      </c>
      <c r="N85" s="4">
        <f t="shared" si="44"/>
        <v>1.2391907424858737</v>
      </c>
      <c r="O85" s="4">
        <f t="shared" si="44"/>
        <v>1.785658809784364</v>
      </c>
      <c r="P85" s="4">
        <f t="shared" si="44"/>
        <v>1.3183342832959735</v>
      </c>
      <c r="Q85" s="4">
        <f t="shared" si="44"/>
        <v>1.7774612268514576</v>
      </c>
      <c r="R85" s="4">
        <f t="shared" si="44"/>
        <v>1.5950501861608888</v>
      </c>
      <c r="S85" s="4">
        <f t="shared" si="44"/>
        <v>1.6405948016330216</v>
      </c>
    </row>
    <row r="86" spans="1:19" ht="18.75" hidden="1" outlineLevel="1">
      <c r="A86" s="32" t="s">
        <v>365</v>
      </c>
      <c r="B86" s="7">
        <f aca="true" t="shared" si="45" ref="B86:Q87">B83*0.15</f>
        <v>236.72868106628238</v>
      </c>
      <c r="C86" s="7">
        <f t="shared" si="45"/>
        <v>236.72868106628238</v>
      </c>
      <c r="D86" s="7">
        <f t="shared" si="45"/>
        <v>239.9849728362305</v>
      </c>
      <c r="E86" s="7">
        <f t="shared" si="45"/>
        <v>477.7054482120414</v>
      </c>
      <c r="F86" s="7">
        <f t="shared" si="45"/>
        <v>348.6061088183357</v>
      </c>
      <c r="G86" s="7">
        <f t="shared" si="45"/>
        <v>284.59846366231557</v>
      </c>
      <c r="H86" s="7">
        <f t="shared" si="45"/>
        <v>225.4147814285547</v>
      </c>
      <c r="I86" s="7">
        <f t="shared" si="45"/>
        <v>447.65480215373935</v>
      </c>
      <c r="J86" s="7">
        <f t="shared" si="45"/>
        <v>346.6944498149385</v>
      </c>
      <c r="K86" s="7">
        <f t="shared" si="45"/>
        <v>263.7256952042544</v>
      </c>
      <c r="L86" s="7">
        <f t="shared" si="45"/>
        <v>300.69645704398306</v>
      </c>
      <c r="M86" s="7">
        <f t="shared" si="45"/>
        <v>325.82285684837075</v>
      </c>
      <c r="N86" s="7">
        <f t="shared" si="45"/>
        <v>254.03410220960413</v>
      </c>
      <c r="O86" s="7">
        <f t="shared" si="45"/>
        <v>342.8464914785979</v>
      </c>
      <c r="P86" s="7">
        <f t="shared" si="45"/>
        <v>253.1201823928269</v>
      </c>
      <c r="Q86" s="7">
        <f t="shared" si="45"/>
        <v>266.6191840277187</v>
      </c>
      <c r="R86" s="7">
        <f>R83*0.15</f>
        <v>405.14274728486583</v>
      </c>
      <c r="S86" s="7">
        <f>S83*0.15</f>
        <v>416.71107961478754</v>
      </c>
    </row>
    <row r="87" spans="1:19" ht="18.75" hidden="1" outlineLevel="1">
      <c r="A87" s="32" t="s">
        <v>366</v>
      </c>
      <c r="B87" s="7">
        <f t="shared" si="45"/>
        <v>1.4007614264277066</v>
      </c>
      <c r="C87" s="7">
        <f t="shared" si="45"/>
        <v>1.4007614264277066</v>
      </c>
      <c r="D87" s="7">
        <f t="shared" si="45"/>
        <v>1.2244131267154617</v>
      </c>
      <c r="E87" s="7">
        <f t="shared" si="45"/>
        <v>1.9578092139837762</v>
      </c>
      <c r="F87" s="7">
        <f t="shared" si="45"/>
        <v>1.8156568167621652</v>
      </c>
      <c r="G87" s="7">
        <f t="shared" si="45"/>
        <v>1.4373659780925028</v>
      </c>
      <c r="H87" s="7">
        <f t="shared" si="45"/>
        <v>1.1384584920634075</v>
      </c>
      <c r="I87" s="7">
        <f t="shared" si="45"/>
        <v>2.2793014366280007</v>
      </c>
      <c r="J87" s="7">
        <f t="shared" si="45"/>
        <v>1.7652466894854304</v>
      </c>
      <c r="K87" s="7">
        <f t="shared" si="45"/>
        <v>1.0764314089969569</v>
      </c>
      <c r="L87" s="7">
        <f t="shared" si="45"/>
        <v>1.290542734094348</v>
      </c>
      <c r="M87" s="7">
        <f t="shared" si="45"/>
        <v>2.7151904737364227</v>
      </c>
      <c r="N87" s="7">
        <f t="shared" si="45"/>
        <v>1.2391907424858737</v>
      </c>
      <c r="O87" s="7">
        <f t="shared" si="45"/>
        <v>1.785658809784364</v>
      </c>
      <c r="P87" s="7">
        <f t="shared" si="45"/>
        <v>1.3183342832959735</v>
      </c>
      <c r="Q87" s="7">
        <f t="shared" si="45"/>
        <v>1.7774612268514576</v>
      </c>
      <c r="R87" s="7">
        <f>R84*0.15</f>
        <v>1.5950501861608888</v>
      </c>
      <c r="S87" s="7">
        <f>S84*0.15</f>
        <v>1.6405948016330216</v>
      </c>
    </row>
    <row r="88" spans="1:19" ht="31.5" customHeight="1" collapsed="1">
      <c r="A88" s="35" t="s">
        <v>369</v>
      </c>
      <c r="B88" s="17">
        <f>B87+B84</f>
        <v>10.73917093594575</v>
      </c>
      <c r="C88" s="17">
        <f aca="true" t="shared" si="46" ref="C88:S88">C87+C84</f>
        <v>10.73917093594575</v>
      </c>
      <c r="D88" s="17">
        <f t="shared" si="46"/>
        <v>9.38716730481854</v>
      </c>
      <c r="E88" s="17">
        <f t="shared" si="46"/>
        <v>15.009870640542283</v>
      </c>
      <c r="F88" s="17">
        <f t="shared" si="46"/>
        <v>13.9200355951766</v>
      </c>
      <c r="G88" s="17">
        <f t="shared" si="46"/>
        <v>11.019805832042522</v>
      </c>
      <c r="H88" s="17">
        <f t="shared" si="46"/>
        <v>8.728181772486124</v>
      </c>
      <c r="I88" s="17">
        <f t="shared" si="46"/>
        <v>17.474644347481338</v>
      </c>
      <c r="J88" s="17">
        <f t="shared" si="46"/>
        <v>13.533557952721633</v>
      </c>
      <c r="K88" s="17">
        <f t="shared" si="46"/>
        <v>8.252640802310003</v>
      </c>
      <c r="L88" s="17">
        <f t="shared" si="46"/>
        <v>9.894160961390002</v>
      </c>
      <c r="M88" s="17">
        <f t="shared" si="46"/>
        <v>20.81646029864591</v>
      </c>
      <c r="N88" s="17">
        <f t="shared" si="46"/>
        <v>9.500462359058366</v>
      </c>
      <c r="O88" s="17">
        <f t="shared" si="46"/>
        <v>13.690050875013457</v>
      </c>
      <c r="P88" s="17">
        <f t="shared" si="46"/>
        <v>10.10722950526913</v>
      </c>
      <c r="Q88" s="17">
        <f t="shared" si="46"/>
        <v>13.627202739194509</v>
      </c>
      <c r="R88" s="17">
        <f>R87+R84</f>
        <v>12.228718093900147</v>
      </c>
      <c r="S88" s="17">
        <f t="shared" si="46"/>
        <v>12.5778934791865</v>
      </c>
    </row>
    <row r="89" ht="24.75" customHeight="1">
      <c r="A89" s="32" t="s">
        <v>426</v>
      </c>
    </row>
    <row r="90" spans="1:19" ht="18.75" hidden="1" outlineLevel="1">
      <c r="A90" s="32" t="s">
        <v>367</v>
      </c>
      <c r="B90" s="13">
        <f aca="true" t="shared" si="47" ref="B90:Q90">B83*365</f>
        <v>576039.7905946204</v>
      </c>
      <c r="C90" s="13">
        <f t="shared" si="47"/>
        <v>576039.7905946204</v>
      </c>
      <c r="D90" s="13">
        <f t="shared" si="47"/>
        <v>583963.4339014943</v>
      </c>
      <c r="E90" s="13">
        <f t="shared" si="47"/>
        <v>1162416.5906493007</v>
      </c>
      <c r="F90" s="13">
        <f t="shared" si="47"/>
        <v>848274.8647912836</v>
      </c>
      <c r="G90" s="13">
        <f t="shared" si="47"/>
        <v>692522.928244968</v>
      </c>
      <c r="H90" s="13">
        <f t="shared" si="47"/>
        <v>548509.3014761498</v>
      </c>
      <c r="I90" s="13">
        <f t="shared" si="47"/>
        <v>1089293.3519074323</v>
      </c>
      <c r="J90" s="13">
        <f t="shared" si="47"/>
        <v>843623.1612163504</v>
      </c>
      <c r="K90" s="13">
        <f t="shared" si="47"/>
        <v>641732.5249970191</v>
      </c>
      <c r="L90" s="13">
        <f t="shared" si="47"/>
        <v>731694.7121403589</v>
      </c>
      <c r="M90" s="13">
        <f t="shared" si="47"/>
        <v>792835.6183310356</v>
      </c>
      <c r="N90" s="13">
        <f t="shared" si="47"/>
        <v>618149.6487100368</v>
      </c>
      <c r="O90" s="13">
        <f t="shared" si="47"/>
        <v>834259.7959312549</v>
      </c>
      <c r="P90" s="13">
        <f t="shared" si="47"/>
        <v>615925.7771558788</v>
      </c>
      <c r="Q90" s="13">
        <f t="shared" si="47"/>
        <v>648773.3478007822</v>
      </c>
      <c r="R90" s="13">
        <f>R83*365</f>
        <v>985847.3517265068</v>
      </c>
      <c r="S90" s="13">
        <f>S83*365</f>
        <v>1013996.9603959831</v>
      </c>
    </row>
    <row r="91" spans="1:19" ht="18.75" hidden="1" outlineLevel="1">
      <c r="A91" s="32" t="s">
        <v>368</v>
      </c>
      <c r="B91" s="13">
        <f aca="true" t="shared" si="48" ref="B91:Q91">B86*365</f>
        <v>86405.96858919307</v>
      </c>
      <c r="C91" s="13">
        <f t="shared" si="48"/>
        <v>86405.96858919307</v>
      </c>
      <c r="D91" s="13">
        <f t="shared" si="48"/>
        <v>87594.51508522413</v>
      </c>
      <c r="E91" s="13">
        <f t="shared" si="48"/>
        <v>174362.4885973951</v>
      </c>
      <c r="F91" s="13">
        <f t="shared" si="48"/>
        <v>127241.22971869253</v>
      </c>
      <c r="G91" s="13">
        <f t="shared" si="48"/>
        <v>103878.43923674518</v>
      </c>
      <c r="H91" s="13">
        <f t="shared" si="48"/>
        <v>82276.39522142247</v>
      </c>
      <c r="I91" s="13">
        <f t="shared" si="48"/>
        <v>163394.00278611487</v>
      </c>
      <c r="J91" s="13">
        <f t="shared" si="48"/>
        <v>126543.47418245254</v>
      </c>
      <c r="K91" s="13">
        <f t="shared" si="48"/>
        <v>96259.87874955285</v>
      </c>
      <c r="L91" s="13">
        <f t="shared" si="48"/>
        <v>109754.20682105381</v>
      </c>
      <c r="M91" s="13">
        <f t="shared" si="48"/>
        <v>118925.34274965532</v>
      </c>
      <c r="N91" s="13">
        <f t="shared" si="48"/>
        <v>92722.4473065055</v>
      </c>
      <c r="O91" s="13">
        <f t="shared" si="48"/>
        <v>125138.96938968824</v>
      </c>
      <c r="P91" s="13">
        <f t="shared" si="48"/>
        <v>92388.86657338182</v>
      </c>
      <c r="Q91" s="13">
        <f t="shared" si="48"/>
        <v>97316.00217011732</v>
      </c>
      <c r="R91" s="13">
        <f>R86*365</f>
        <v>147877.10275897602</v>
      </c>
      <c r="S91" s="13">
        <f>S86*365</f>
        <v>152099.54405939745</v>
      </c>
    </row>
    <row r="92" spans="1:19" ht="27" customHeight="1" collapsed="1">
      <c r="A92" s="32" t="s">
        <v>427</v>
      </c>
      <c r="B92" s="3">
        <v>292</v>
      </c>
      <c r="C92" s="3">
        <v>228</v>
      </c>
      <c r="D92" s="38">
        <v>463</v>
      </c>
      <c r="E92" s="38">
        <v>578</v>
      </c>
      <c r="F92" s="38">
        <v>590</v>
      </c>
      <c r="G92" s="38">
        <v>539</v>
      </c>
      <c r="H92" s="38">
        <v>189</v>
      </c>
      <c r="I92" s="3">
        <v>593</v>
      </c>
      <c r="J92" s="3">
        <v>593</v>
      </c>
      <c r="K92" s="3">
        <v>331</v>
      </c>
      <c r="L92" s="38">
        <v>357</v>
      </c>
      <c r="M92" s="3">
        <v>439</v>
      </c>
      <c r="N92" s="3">
        <v>468</v>
      </c>
      <c r="O92" s="3">
        <v>402</v>
      </c>
      <c r="P92" s="3">
        <v>402</v>
      </c>
      <c r="Q92" s="3">
        <v>323</v>
      </c>
      <c r="R92" s="3">
        <v>506</v>
      </c>
      <c r="S92" s="3">
        <v>506</v>
      </c>
    </row>
    <row r="93" spans="1:19" ht="27" customHeight="1">
      <c r="A93" s="36" t="s">
        <v>397</v>
      </c>
      <c r="B93" s="18">
        <f aca="true" t="shared" si="49" ref="B93:S93">(B90+B91)/B92/365</f>
        <v>6.215479069091889</v>
      </c>
      <c r="C93" s="18">
        <f t="shared" si="49"/>
        <v>7.960174948135226</v>
      </c>
      <c r="D93" s="18">
        <f t="shared" si="49"/>
        <v>3.9738332435084964</v>
      </c>
      <c r="E93" s="18">
        <f t="shared" si="49"/>
        <v>6.336346775592245</v>
      </c>
      <c r="F93" s="18">
        <f t="shared" si="49"/>
        <v>4.529909888599843</v>
      </c>
      <c r="G93" s="18">
        <f t="shared" si="49"/>
        <v>4.048091938301336</v>
      </c>
      <c r="H93" s="18">
        <f t="shared" si="49"/>
        <v>9.143809475937847</v>
      </c>
      <c r="I93" s="18">
        <f t="shared" si="49"/>
        <v>5.787555058761105</v>
      </c>
      <c r="J93" s="18">
        <f t="shared" si="49"/>
        <v>4.48227787843934</v>
      </c>
      <c r="K93" s="18">
        <f t="shared" si="49"/>
        <v>6.1084501406826295</v>
      </c>
      <c r="L93" s="18">
        <f t="shared" si="49"/>
        <v>6.457533624660702</v>
      </c>
      <c r="M93" s="18">
        <f t="shared" si="49"/>
        <v>5.690148600996604</v>
      </c>
      <c r="N93" s="18">
        <f t="shared" si="49"/>
        <v>4.161527315399498</v>
      </c>
      <c r="O93" s="18">
        <f t="shared" si="49"/>
        <v>6.538531761200457</v>
      </c>
      <c r="P93" s="18">
        <f t="shared" si="49"/>
        <v>4.827333495053913</v>
      </c>
      <c r="Q93" s="18">
        <f t="shared" si="49"/>
        <v>6.328422324703334</v>
      </c>
      <c r="R93" s="18">
        <f>(R90+R91)/R92/365</f>
        <v>6.138526474013117</v>
      </c>
      <c r="S93" s="18">
        <f t="shared" si="49"/>
        <v>6.313804236587691</v>
      </c>
    </row>
    <row r="94" spans="1:12" ht="29.25" customHeight="1" hidden="1">
      <c r="A94" s="37" t="s">
        <v>397</v>
      </c>
      <c r="D94" s="38">
        <v>290</v>
      </c>
      <c r="E94" s="38">
        <v>456</v>
      </c>
      <c r="F94" s="38">
        <v>379</v>
      </c>
      <c r="G94" s="38">
        <v>317</v>
      </c>
      <c r="H94" s="38">
        <v>270</v>
      </c>
      <c r="L94" s="38">
        <v>336</v>
      </c>
    </row>
    <row r="95" spans="4:8" ht="18.75" hidden="1">
      <c r="D95" s="3" t="s">
        <v>432</v>
      </c>
      <c r="E95" s="3" t="s">
        <v>432</v>
      </c>
      <c r="F95" s="3" t="s">
        <v>432</v>
      </c>
      <c r="G95" s="3" t="s">
        <v>432</v>
      </c>
      <c r="H95" s="3" t="s">
        <v>432</v>
      </c>
    </row>
  </sheetData>
  <sheetProtection/>
  <printOptions/>
  <pageMargins left="0.1968503937007874" right="0.1968503937007874" top="0.984251968503937" bottom="0.1968503937007874" header="0.5118110236220472" footer="0.5118110236220472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" sqref="F4"/>
    </sheetView>
  </sheetViews>
  <sheetFormatPr defaultColWidth="9.00390625" defaultRowHeight="12.75" outlineLevelCol="1"/>
  <cols>
    <col min="1" max="1" width="47.125" style="3" customWidth="1"/>
    <col min="2" max="2" width="62.00390625" style="47" customWidth="1" outlineLevel="1"/>
    <col min="3" max="3" width="15.875" style="3" customWidth="1" outlineLevel="1"/>
    <col min="4" max="5" width="15.875" style="3" customWidth="1"/>
    <col min="6" max="10" width="16.875" style="3" customWidth="1"/>
    <col min="11" max="13" width="15.875" style="3" customWidth="1"/>
    <col min="14" max="14" width="9.125" style="0" hidden="1" customWidth="1"/>
    <col min="15" max="23" width="15.875" style="3" customWidth="1"/>
    <col min="24" max="16384" width="9.125" style="3" customWidth="1"/>
  </cols>
  <sheetData>
    <row r="1" spans="1:23" ht="18.75">
      <c r="A1" s="121" t="s">
        <v>0</v>
      </c>
      <c r="B1" s="102"/>
      <c r="C1" s="160" t="s">
        <v>478</v>
      </c>
      <c r="D1" s="160" t="s">
        <v>409</v>
      </c>
      <c r="E1" s="160" t="s">
        <v>405</v>
      </c>
      <c r="F1" s="160" t="s">
        <v>567</v>
      </c>
      <c r="G1" s="160" t="s">
        <v>413</v>
      </c>
      <c r="H1" s="160" t="s">
        <v>418</v>
      </c>
      <c r="I1" s="160" t="s">
        <v>478</v>
      </c>
      <c r="J1" s="160" t="s">
        <v>418</v>
      </c>
      <c r="K1" s="160" t="s">
        <v>478</v>
      </c>
      <c r="L1" s="160" t="s">
        <v>422</v>
      </c>
      <c r="M1" s="160" t="s">
        <v>418</v>
      </c>
      <c r="O1" s="160" t="s">
        <v>478</v>
      </c>
      <c r="P1" s="160" t="s">
        <v>478</v>
      </c>
      <c r="Q1" s="160" t="s">
        <v>418</v>
      </c>
      <c r="R1" s="160" t="s">
        <v>478</v>
      </c>
      <c r="S1" s="160" t="s">
        <v>569</v>
      </c>
      <c r="T1" s="160" t="s">
        <v>409</v>
      </c>
      <c r="U1" s="160" t="s">
        <v>422</v>
      </c>
      <c r="V1" s="160" t="s">
        <v>418</v>
      </c>
      <c r="W1" s="160" t="s">
        <v>418</v>
      </c>
    </row>
    <row r="2" spans="1:23" ht="18.75">
      <c r="A2" s="121" t="s">
        <v>433</v>
      </c>
      <c r="B2" s="102"/>
      <c r="C2" s="161" t="s">
        <v>417</v>
      </c>
      <c r="D2" s="161" t="s">
        <v>479</v>
      </c>
      <c r="E2" s="161" t="s">
        <v>417</v>
      </c>
      <c r="F2" s="161" t="s">
        <v>479</v>
      </c>
      <c r="G2" s="161" t="s">
        <v>479</v>
      </c>
      <c r="H2" s="161" t="s">
        <v>417</v>
      </c>
      <c r="I2" s="161" t="s">
        <v>417</v>
      </c>
      <c r="J2" s="161" t="s">
        <v>417</v>
      </c>
      <c r="K2" s="161" t="s">
        <v>417</v>
      </c>
      <c r="L2" s="161" t="s">
        <v>417</v>
      </c>
      <c r="M2" s="161" t="s">
        <v>417</v>
      </c>
      <c r="O2" s="161" t="s">
        <v>417</v>
      </c>
      <c r="P2" s="161" t="s">
        <v>417</v>
      </c>
      <c r="Q2" s="161" t="s">
        <v>417</v>
      </c>
      <c r="R2" s="161" t="s">
        <v>417</v>
      </c>
      <c r="S2" s="161" t="s">
        <v>416</v>
      </c>
      <c r="T2" s="161" t="s">
        <v>416</v>
      </c>
      <c r="U2" s="161" t="s">
        <v>417</v>
      </c>
      <c r="V2" s="161" t="s">
        <v>417</v>
      </c>
      <c r="W2" s="161" t="s">
        <v>417</v>
      </c>
    </row>
    <row r="3" spans="1:23" ht="18.75">
      <c r="A3" s="121" t="s">
        <v>432</v>
      </c>
      <c r="B3" s="102"/>
      <c r="C3" s="160" t="s">
        <v>415</v>
      </c>
      <c r="D3" s="160" t="s">
        <v>557</v>
      </c>
      <c r="E3" s="160" t="s">
        <v>406</v>
      </c>
      <c r="F3" s="160" t="s">
        <v>406</v>
      </c>
      <c r="G3" s="160" t="s">
        <v>412</v>
      </c>
      <c r="H3" s="160" t="s">
        <v>406</v>
      </c>
      <c r="I3" s="160" t="s">
        <v>480</v>
      </c>
      <c r="J3" s="160" t="s">
        <v>403</v>
      </c>
      <c r="K3" s="160" t="s">
        <v>434</v>
      </c>
      <c r="L3" s="160" t="s">
        <v>558</v>
      </c>
      <c r="M3" s="160" t="s">
        <v>415</v>
      </c>
      <c r="O3" s="160" t="s">
        <v>556</v>
      </c>
      <c r="P3" s="160" t="s">
        <v>434</v>
      </c>
      <c r="Q3" s="160" t="s">
        <v>560</v>
      </c>
      <c r="R3" s="160" t="s">
        <v>560</v>
      </c>
      <c r="S3" s="160" t="s">
        <v>412</v>
      </c>
      <c r="T3" s="160" t="s">
        <v>406</v>
      </c>
      <c r="U3" s="160" t="s">
        <v>558</v>
      </c>
      <c r="V3" s="160" t="s">
        <v>568</v>
      </c>
      <c r="W3" s="160" t="s">
        <v>415</v>
      </c>
    </row>
    <row r="4" spans="1:23" s="27" customFormat="1" ht="20.25">
      <c r="A4" s="106" t="s">
        <v>1</v>
      </c>
      <c r="B4" s="103"/>
      <c r="C4" s="122">
        <v>1</v>
      </c>
      <c r="D4" s="122">
        <v>2</v>
      </c>
      <c r="E4" s="122" t="s">
        <v>570</v>
      </c>
      <c r="F4" s="122" t="s">
        <v>571</v>
      </c>
      <c r="G4" s="122">
        <v>3</v>
      </c>
      <c r="H4" s="122">
        <v>4</v>
      </c>
      <c r="I4" s="128">
        <v>5</v>
      </c>
      <c r="J4" s="122">
        <v>8</v>
      </c>
      <c r="K4" s="122">
        <v>9</v>
      </c>
      <c r="L4" s="122">
        <v>10</v>
      </c>
      <c r="M4" s="122">
        <v>15</v>
      </c>
      <c r="O4" s="122" t="s">
        <v>555</v>
      </c>
      <c r="P4" s="122">
        <v>19</v>
      </c>
      <c r="Q4" s="122">
        <v>21</v>
      </c>
      <c r="R4" s="122">
        <v>21</v>
      </c>
      <c r="S4" s="122">
        <v>21</v>
      </c>
      <c r="T4" s="122">
        <v>21</v>
      </c>
      <c r="U4" s="122">
        <v>26</v>
      </c>
      <c r="V4" s="122">
        <v>28</v>
      </c>
      <c r="W4" s="122">
        <v>38</v>
      </c>
    </row>
    <row r="5" spans="1:23" ht="18.75">
      <c r="A5" s="105" t="s">
        <v>553</v>
      </c>
      <c r="B5" s="104"/>
      <c r="C5" s="126">
        <v>20</v>
      </c>
      <c r="D5" s="105">
        <v>26</v>
      </c>
      <c r="E5" s="105">
        <v>26</v>
      </c>
      <c r="F5" s="105">
        <v>24</v>
      </c>
      <c r="G5" s="105">
        <v>14.3</v>
      </c>
      <c r="H5" s="105">
        <v>20</v>
      </c>
      <c r="I5" s="105">
        <v>24</v>
      </c>
      <c r="J5" s="105">
        <v>24</v>
      </c>
      <c r="K5" s="148">
        <v>15</v>
      </c>
      <c r="L5" s="126">
        <v>28</v>
      </c>
      <c r="M5" s="105">
        <v>16</v>
      </c>
      <c r="O5" s="105">
        <v>20</v>
      </c>
      <c r="P5" s="105">
        <v>26</v>
      </c>
      <c r="Q5" s="105">
        <v>24</v>
      </c>
      <c r="R5" s="105">
        <v>24</v>
      </c>
      <c r="S5" s="105">
        <v>24</v>
      </c>
      <c r="T5" s="105">
        <v>24</v>
      </c>
      <c r="U5" s="105">
        <v>20</v>
      </c>
      <c r="V5" s="105">
        <v>17</v>
      </c>
      <c r="W5" s="105">
        <v>24</v>
      </c>
    </row>
    <row r="6" spans="1:23" ht="18.75">
      <c r="A6" s="105" t="s">
        <v>554</v>
      </c>
      <c r="B6" s="104"/>
      <c r="C6" s="126">
        <v>10</v>
      </c>
      <c r="D6" s="105">
        <v>8</v>
      </c>
      <c r="E6" s="105">
        <v>8</v>
      </c>
      <c r="F6" s="105">
        <v>8</v>
      </c>
      <c r="G6" s="105">
        <v>11</v>
      </c>
      <c r="H6" s="105">
        <v>8</v>
      </c>
      <c r="I6" s="105">
        <v>7</v>
      </c>
      <c r="J6" s="105">
        <v>8</v>
      </c>
      <c r="K6" s="105">
        <v>12.5</v>
      </c>
      <c r="L6" s="105">
        <v>8</v>
      </c>
      <c r="M6" s="105">
        <v>8</v>
      </c>
      <c r="O6" s="105">
        <v>9</v>
      </c>
      <c r="P6" s="105">
        <v>8.5</v>
      </c>
      <c r="Q6" s="105">
        <v>9</v>
      </c>
      <c r="R6" s="105">
        <v>9</v>
      </c>
      <c r="S6" s="105">
        <v>9</v>
      </c>
      <c r="T6" s="105">
        <v>9</v>
      </c>
      <c r="U6" s="105">
        <v>10</v>
      </c>
      <c r="V6" s="105">
        <v>10</v>
      </c>
      <c r="W6" s="105">
        <v>6</v>
      </c>
    </row>
    <row r="7" spans="1:23" ht="18.75">
      <c r="A7" s="105" t="s">
        <v>5</v>
      </c>
      <c r="B7" s="104"/>
      <c r="C7" s="126">
        <v>12</v>
      </c>
      <c r="D7" s="105">
        <v>9</v>
      </c>
      <c r="E7" s="105">
        <v>9</v>
      </c>
      <c r="F7" s="105">
        <v>4</v>
      </c>
      <c r="G7" s="105">
        <v>4</v>
      </c>
      <c r="H7" s="105">
        <v>5</v>
      </c>
      <c r="I7" s="105">
        <v>6</v>
      </c>
      <c r="J7" s="105">
        <v>6</v>
      </c>
      <c r="K7" s="105">
        <v>5</v>
      </c>
      <c r="L7" s="105">
        <v>5</v>
      </c>
      <c r="M7" s="105">
        <v>8</v>
      </c>
      <c r="O7" s="105">
        <v>5</v>
      </c>
      <c r="P7" s="105">
        <v>8</v>
      </c>
      <c r="Q7" s="105">
        <v>5</v>
      </c>
      <c r="R7" s="105">
        <v>5</v>
      </c>
      <c r="S7" s="105">
        <v>4</v>
      </c>
      <c r="T7" s="105">
        <v>4</v>
      </c>
      <c r="U7" s="105">
        <v>5</v>
      </c>
      <c r="V7" s="105">
        <v>10</v>
      </c>
      <c r="W7" s="105">
        <v>10</v>
      </c>
    </row>
    <row r="8" spans="1:23" ht="18.75">
      <c r="A8" s="105" t="s">
        <v>4</v>
      </c>
      <c r="B8" s="104"/>
      <c r="C8" s="155">
        <f aca="true" t="shared" si="0" ref="C8:T8">C5*C6+C7</f>
        <v>212</v>
      </c>
      <c r="D8" s="106">
        <f t="shared" si="0"/>
        <v>217</v>
      </c>
      <c r="E8" s="106">
        <f t="shared" si="0"/>
        <v>217</v>
      </c>
      <c r="F8" s="106">
        <f t="shared" si="0"/>
        <v>196</v>
      </c>
      <c r="G8" s="106">
        <f t="shared" si="0"/>
        <v>161.3</v>
      </c>
      <c r="H8" s="106">
        <f t="shared" si="0"/>
        <v>165</v>
      </c>
      <c r="I8" s="106">
        <f t="shared" si="0"/>
        <v>174</v>
      </c>
      <c r="J8" s="106">
        <f t="shared" si="0"/>
        <v>198</v>
      </c>
      <c r="K8" s="106">
        <f t="shared" si="0"/>
        <v>192.5</v>
      </c>
      <c r="L8" s="106">
        <f t="shared" si="0"/>
        <v>229</v>
      </c>
      <c r="M8" s="106">
        <f t="shared" si="0"/>
        <v>136</v>
      </c>
      <c r="O8" s="106">
        <f t="shared" si="0"/>
        <v>185</v>
      </c>
      <c r="P8" s="106">
        <f t="shared" si="0"/>
        <v>229</v>
      </c>
      <c r="Q8" s="106">
        <f>Q5*Q6+Q7</f>
        <v>221</v>
      </c>
      <c r="R8" s="106">
        <f t="shared" si="0"/>
        <v>221</v>
      </c>
      <c r="S8" s="106">
        <f t="shared" si="0"/>
        <v>220</v>
      </c>
      <c r="T8" s="106">
        <f t="shared" si="0"/>
        <v>220</v>
      </c>
      <c r="U8" s="106">
        <f>U5*U6+U7</f>
        <v>205</v>
      </c>
      <c r="V8" s="106">
        <f>V5*V6+V7</f>
        <v>180</v>
      </c>
      <c r="W8" s="106">
        <f>W5*W6+W7</f>
        <v>154</v>
      </c>
    </row>
    <row r="9" spans="1:23" ht="20.25" customHeight="1">
      <c r="A9" s="105" t="s">
        <v>451</v>
      </c>
      <c r="B9" s="104"/>
      <c r="C9" s="131">
        <f>C8/C59</f>
        <v>19.272727272727273</v>
      </c>
      <c r="D9" s="109">
        <f>D8/D59</f>
        <v>24.11111111111111</v>
      </c>
      <c r="E9" s="109">
        <f aca="true" t="shared" si="1" ref="E9:J9">E8/E59</f>
        <v>19.727272727272727</v>
      </c>
      <c r="F9" s="109">
        <f t="shared" si="1"/>
        <v>17.818181818181817</v>
      </c>
      <c r="G9" s="109">
        <f t="shared" si="1"/>
        <v>13.441666666666668</v>
      </c>
      <c r="H9" s="109">
        <f t="shared" si="1"/>
        <v>15</v>
      </c>
      <c r="I9" s="109">
        <f t="shared" si="1"/>
        <v>17.4</v>
      </c>
      <c r="J9" s="109">
        <f t="shared" si="1"/>
        <v>19.8</v>
      </c>
      <c r="K9" s="109">
        <f aca="true" t="shared" si="2" ref="K9:T9">K8/K59</f>
        <v>14.807692307692308</v>
      </c>
      <c r="L9" s="109">
        <f t="shared" si="2"/>
        <v>19.083333333333332</v>
      </c>
      <c r="M9" s="109">
        <f t="shared" si="2"/>
        <v>15.11111111111111</v>
      </c>
      <c r="O9" s="109">
        <f t="shared" si="2"/>
        <v>18.5</v>
      </c>
      <c r="P9" s="109">
        <f t="shared" si="2"/>
        <v>20.818181818181817</v>
      </c>
      <c r="Q9" s="109">
        <f t="shared" si="2"/>
        <v>22.1</v>
      </c>
      <c r="R9" s="109">
        <f t="shared" si="2"/>
        <v>22.1</v>
      </c>
      <c r="S9" s="109">
        <f t="shared" si="2"/>
        <v>22</v>
      </c>
      <c r="T9" s="109">
        <f t="shared" si="2"/>
        <v>22</v>
      </c>
      <c r="U9" s="109">
        <f>U8/U59</f>
        <v>20.5</v>
      </c>
      <c r="V9" s="109">
        <f>V8/V59</f>
        <v>18</v>
      </c>
      <c r="W9" s="109">
        <f>W8/W59</f>
        <v>15.4</v>
      </c>
    </row>
    <row r="10" spans="1:23" ht="27" customHeight="1">
      <c r="A10" s="122" t="s">
        <v>7</v>
      </c>
      <c r="B10" s="107"/>
      <c r="C10" s="127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3" s="147" customFormat="1" ht="18" customHeight="1">
      <c r="A11" s="143" t="s">
        <v>482</v>
      </c>
      <c r="B11" s="144" t="s">
        <v>481</v>
      </c>
      <c r="C11" s="145">
        <v>19</v>
      </c>
      <c r="D11" s="146">
        <v>12</v>
      </c>
      <c r="E11" s="146">
        <v>19</v>
      </c>
      <c r="F11" s="146">
        <v>20</v>
      </c>
      <c r="G11" s="146">
        <v>20.6</v>
      </c>
      <c r="H11" s="146">
        <v>13.2</v>
      </c>
      <c r="I11" s="146">
        <v>19</v>
      </c>
      <c r="J11" s="146">
        <v>13.2</v>
      </c>
      <c r="K11" s="146">
        <v>19</v>
      </c>
      <c r="L11" s="146">
        <v>19</v>
      </c>
      <c r="M11" s="146">
        <v>13.2</v>
      </c>
      <c r="O11" s="146">
        <v>19</v>
      </c>
      <c r="P11" s="146">
        <v>19</v>
      </c>
      <c r="Q11" s="146">
        <v>13.2</v>
      </c>
      <c r="R11" s="146">
        <v>19</v>
      </c>
      <c r="S11" s="146">
        <v>20.6</v>
      </c>
      <c r="T11" s="146">
        <v>12</v>
      </c>
      <c r="U11" s="146">
        <v>19</v>
      </c>
      <c r="V11" s="146">
        <v>13.2</v>
      </c>
      <c r="W11" s="146">
        <v>13.2</v>
      </c>
    </row>
    <row r="12" spans="1:23" s="151" customFormat="1" ht="18" customHeight="1">
      <c r="A12" s="148" t="s">
        <v>6</v>
      </c>
      <c r="B12" s="149" t="s">
        <v>481</v>
      </c>
      <c r="C12" s="145">
        <v>1.2</v>
      </c>
      <c r="D12" s="150">
        <v>1.2</v>
      </c>
      <c r="E12" s="150">
        <v>1.2</v>
      </c>
      <c r="F12" s="150">
        <v>1.2</v>
      </c>
      <c r="G12" s="150">
        <v>1.2</v>
      </c>
      <c r="H12" s="150">
        <v>1.2</v>
      </c>
      <c r="I12" s="150">
        <v>1.2</v>
      </c>
      <c r="J12" s="150">
        <v>1.2</v>
      </c>
      <c r="K12" s="150">
        <v>1.2</v>
      </c>
      <c r="L12" s="150">
        <v>1.2</v>
      </c>
      <c r="M12" s="150">
        <v>1.2</v>
      </c>
      <c r="O12" s="150">
        <v>1.2</v>
      </c>
      <c r="P12" s="150">
        <v>1.2</v>
      </c>
      <c r="Q12" s="150">
        <v>1.2</v>
      </c>
      <c r="R12" s="150">
        <v>1.2</v>
      </c>
      <c r="S12" s="150">
        <v>1.2</v>
      </c>
      <c r="T12" s="150">
        <v>1.2</v>
      </c>
      <c r="U12" s="150">
        <v>1.2</v>
      </c>
      <c r="V12" s="150">
        <v>1.2</v>
      </c>
      <c r="W12" s="150">
        <v>1.2</v>
      </c>
    </row>
    <row r="13" spans="1:23" s="119" customFormat="1" ht="18" customHeight="1">
      <c r="A13" s="157" t="s">
        <v>546</v>
      </c>
      <c r="B13" s="158" t="s">
        <v>563</v>
      </c>
      <c r="C13" s="157">
        <v>39</v>
      </c>
      <c r="D13" s="157">
        <v>53</v>
      </c>
      <c r="E13" s="157">
        <v>39</v>
      </c>
      <c r="F13" s="159">
        <v>53</v>
      </c>
      <c r="G13" s="159">
        <v>53</v>
      </c>
      <c r="H13" s="159">
        <v>39</v>
      </c>
      <c r="I13" s="159">
        <v>39</v>
      </c>
      <c r="J13" s="159">
        <v>39</v>
      </c>
      <c r="K13" s="159">
        <v>39</v>
      </c>
      <c r="L13" s="159">
        <v>39</v>
      </c>
      <c r="M13" s="159">
        <v>39</v>
      </c>
      <c r="N13" s="159">
        <v>39</v>
      </c>
      <c r="O13" s="159">
        <v>39</v>
      </c>
      <c r="P13" s="159">
        <v>39</v>
      </c>
      <c r="Q13" s="159">
        <v>39</v>
      </c>
      <c r="R13" s="159">
        <v>39</v>
      </c>
      <c r="S13" s="159">
        <v>53</v>
      </c>
      <c r="T13" s="157">
        <v>53</v>
      </c>
      <c r="U13" s="157">
        <v>39</v>
      </c>
      <c r="V13" s="157">
        <v>39</v>
      </c>
      <c r="W13" s="157">
        <v>39</v>
      </c>
    </row>
    <row r="14" spans="1:23" ht="18" customHeight="1">
      <c r="A14" s="105" t="s">
        <v>551</v>
      </c>
      <c r="B14" s="104"/>
      <c r="C14" s="131">
        <f aca="true" t="shared" si="3" ref="C14:L14">C11*0.01*(1+0.01*((C12-1)*100))</f>
        <v>0.22799999999999998</v>
      </c>
      <c r="D14" s="109">
        <f t="shared" si="3"/>
        <v>0.144</v>
      </c>
      <c r="E14" s="109">
        <f t="shared" si="3"/>
        <v>0.22799999999999998</v>
      </c>
      <c r="F14" s="109">
        <f t="shared" si="3"/>
        <v>0.24</v>
      </c>
      <c r="G14" s="109">
        <f t="shared" si="3"/>
        <v>0.2472</v>
      </c>
      <c r="H14" s="109">
        <f t="shared" si="3"/>
        <v>0.1584</v>
      </c>
      <c r="I14" s="109">
        <f t="shared" si="3"/>
        <v>0.22799999999999998</v>
      </c>
      <c r="J14" s="109">
        <f t="shared" si="3"/>
        <v>0.1584</v>
      </c>
      <c r="K14" s="109">
        <f t="shared" si="3"/>
        <v>0.22799999999999998</v>
      </c>
      <c r="L14" s="109">
        <f t="shared" si="3"/>
        <v>0.22799999999999998</v>
      </c>
      <c r="M14" s="109">
        <f aca="true" t="shared" si="4" ref="M14:R14">M11*0.01*(1+0.01*((M12-1)*100))</f>
        <v>0.1584</v>
      </c>
      <c r="O14" s="109">
        <f t="shared" si="4"/>
        <v>0.22799999999999998</v>
      </c>
      <c r="P14" s="109">
        <f>P11*0.01*(1+0.01*((P12-1)*100))</f>
        <v>0.22799999999999998</v>
      </c>
      <c r="Q14" s="109">
        <f t="shared" si="4"/>
        <v>0.1584</v>
      </c>
      <c r="R14" s="109">
        <f t="shared" si="4"/>
        <v>0.22799999999999998</v>
      </c>
      <c r="S14" s="109">
        <f>S11*0.01*(1+0.01*((S12-1)*100))</f>
        <v>0.2472</v>
      </c>
      <c r="T14" s="109">
        <f>T11*0.01*(1+0.01*((T12-1)*100))</f>
        <v>0.144</v>
      </c>
      <c r="U14" s="109">
        <f>U11*0.01*(1+0.01*((U12-1)*100))</f>
        <v>0.22799999999999998</v>
      </c>
      <c r="V14" s="109">
        <f>V11*0.01*(1+0.01*((V12-1)*100))</f>
        <v>0.1584</v>
      </c>
      <c r="W14" s="109">
        <f>W11*0.01*(1+0.01*((W12-1)*100))</f>
        <v>0.1584</v>
      </c>
    </row>
    <row r="15" spans="1:23" ht="18" customHeight="1">
      <c r="A15" s="105" t="s">
        <v>552</v>
      </c>
      <c r="B15" s="104"/>
      <c r="C15" s="131">
        <f aca="true" t="shared" si="5" ref="C15:T15">C14*C8</f>
        <v>48.336</v>
      </c>
      <c r="D15" s="109">
        <f t="shared" si="5"/>
        <v>31.247999999999998</v>
      </c>
      <c r="E15" s="109">
        <f t="shared" si="5"/>
        <v>49.476</v>
      </c>
      <c r="F15" s="109">
        <f t="shared" si="5"/>
        <v>47.04</v>
      </c>
      <c r="G15" s="109">
        <f t="shared" si="5"/>
        <v>39.873360000000005</v>
      </c>
      <c r="H15" s="109">
        <f t="shared" si="5"/>
        <v>26.136000000000003</v>
      </c>
      <c r="I15" s="109">
        <f t="shared" si="5"/>
        <v>39.672</v>
      </c>
      <c r="J15" s="109">
        <f t="shared" si="5"/>
        <v>31.363200000000003</v>
      </c>
      <c r="K15" s="109">
        <f t="shared" si="5"/>
        <v>43.88999999999999</v>
      </c>
      <c r="L15" s="109">
        <f t="shared" si="5"/>
        <v>52.211999999999996</v>
      </c>
      <c r="M15" s="109">
        <f t="shared" si="5"/>
        <v>21.5424</v>
      </c>
      <c r="O15" s="109">
        <f t="shared" si="5"/>
        <v>42.18</v>
      </c>
      <c r="P15" s="109">
        <f t="shared" si="5"/>
        <v>52.211999999999996</v>
      </c>
      <c r="Q15" s="109">
        <f>Q14*Q8</f>
        <v>35.006400000000006</v>
      </c>
      <c r="R15" s="109">
        <f t="shared" si="5"/>
        <v>50.388</v>
      </c>
      <c r="S15" s="109">
        <f t="shared" si="5"/>
        <v>54.384</v>
      </c>
      <c r="T15" s="109">
        <f t="shared" si="5"/>
        <v>31.679999999999996</v>
      </c>
      <c r="U15" s="109">
        <f>U14*U8</f>
        <v>46.739999999999995</v>
      </c>
      <c r="V15" s="109">
        <f>V14*V8</f>
        <v>28.512000000000004</v>
      </c>
      <c r="W15" s="109">
        <f>W14*W8</f>
        <v>24.393600000000003</v>
      </c>
    </row>
    <row r="16" spans="1:23" ht="18" customHeight="1">
      <c r="A16" s="105" t="s">
        <v>483</v>
      </c>
      <c r="B16" s="104"/>
      <c r="C16" s="110">
        <f aca="true" t="shared" si="6" ref="C16:L16">C11*0.01*(1+0.01*((C12-1)*100))*C13</f>
        <v>8.892</v>
      </c>
      <c r="D16" s="108">
        <f t="shared" si="6"/>
        <v>7.632</v>
      </c>
      <c r="E16" s="108">
        <f t="shared" si="6"/>
        <v>8.892</v>
      </c>
      <c r="F16" s="108">
        <f t="shared" si="6"/>
        <v>12.719999999999999</v>
      </c>
      <c r="G16" s="108">
        <f t="shared" si="6"/>
        <v>13.1016</v>
      </c>
      <c r="H16" s="108">
        <f t="shared" si="6"/>
        <v>6.177600000000001</v>
      </c>
      <c r="I16" s="108">
        <f t="shared" si="6"/>
        <v>8.892</v>
      </c>
      <c r="J16" s="108">
        <f t="shared" si="6"/>
        <v>6.177600000000001</v>
      </c>
      <c r="K16" s="108">
        <f t="shared" si="6"/>
        <v>8.892</v>
      </c>
      <c r="L16" s="108">
        <f t="shared" si="6"/>
        <v>8.892</v>
      </c>
      <c r="M16" s="108">
        <f aca="true" t="shared" si="7" ref="M16:R16">M11*0.01*(1+0.01*((M12-1)*100))*M13</f>
        <v>6.177600000000001</v>
      </c>
      <c r="O16" s="108">
        <f t="shared" si="7"/>
        <v>8.892</v>
      </c>
      <c r="P16" s="108">
        <f>P11*0.01*(1+0.01*((P12-1)*100))*P13</f>
        <v>8.892</v>
      </c>
      <c r="Q16" s="108">
        <f t="shared" si="7"/>
        <v>6.177600000000001</v>
      </c>
      <c r="R16" s="108">
        <f t="shared" si="7"/>
        <v>8.892</v>
      </c>
      <c r="S16" s="108">
        <f>S11*0.01*(1+0.01*((S12-1)*100))*S13</f>
        <v>13.1016</v>
      </c>
      <c r="T16" s="108">
        <f>T11*0.01*(1+0.01*((T12-1)*100))*T13</f>
        <v>7.632</v>
      </c>
      <c r="U16" s="108">
        <f>U11*0.01*(1+0.01*((U12-1)*100))*U13</f>
        <v>8.892</v>
      </c>
      <c r="V16" s="108">
        <f>V11*0.01*(1+0.01*((V12-1)*100))*V13</f>
        <v>6.177600000000001</v>
      </c>
      <c r="W16" s="108">
        <f>W11*0.01*(1+0.01*((W12-1)*100))*W13</f>
        <v>6.177600000000001</v>
      </c>
    </row>
    <row r="17" spans="1:23" ht="18" customHeight="1">
      <c r="A17" s="105" t="s">
        <v>484</v>
      </c>
      <c r="B17" s="104"/>
      <c r="C17" s="110">
        <f aca="true" t="shared" si="8" ref="C17:T17">C16*C8</f>
        <v>1885.1039999999998</v>
      </c>
      <c r="D17" s="108">
        <f t="shared" si="8"/>
        <v>1656.144</v>
      </c>
      <c r="E17" s="108">
        <f t="shared" si="8"/>
        <v>1929.5639999999999</v>
      </c>
      <c r="F17" s="108">
        <f t="shared" si="8"/>
        <v>2493.12</v>
      </c>
      <c r="G17" s="108">
        <f t="shared" si="8"/>
        <v>2113.2880800000003</v>
      </c>
      <c r="H17" s="108">
        <f t="shared" si="8"/>
        <v>1019.3040000000001</v>
      </c>
      <c r="I17" s="108">
        <f t="shared" si="8"/>
        <v>1547.2079999999999</v>
      </c>
      <c r="J17" s="108">
        <f t="shared" si="8"/>
        <v>1223.1648000000002</v>
      </c>
      <c r="K17" s="108">
        <f t="shared" si="8"/>
        <v>1711.7099999999998</v>
      </c>
      <c r="L17" s="108">
        <f t="shared" si="8"/>
        <v>2036.2679999999998</v>
      </c>
      <c r="M17" s="108">
        <f t="shared" si="8"/>
        <v>840.1536000000001</v>
      </c>
      <c r="O17" s="108">
        <f t="shared" si="8"/>
        <v>1645.02</v>
      </c>
      <c r="P17" s="108">
        <f t="shared" si="8"/>
        <v>2036.2679999999998</v>
      </c>
      <c r="Q17" s="108">
        <f>Q16*Q8</f>
        <v>1365.2496</v>
      </c>
      <c r="R17" s="108">
        <f t="shared" si="8"/>
        <v>1965.1319999999998</v>
      </c>
      <c r="S17" s="108">
        <f t="shared" si="8"/>
        <v>2882.352</v>
      </c>
      <c r="T17" s="108">
        <f t="shared" si="8"/>
        <v>1679.04</v>
      </c>
      <c r="U17" s="108">
        <f>U16*U8</f>
        <v>1822.86</v>
      </c>
      <c r="V17" s="108">
        <f>V16*V8</f>
        <v>1111.968</v>
      </c>
      <c r="W17" s="108">
        <f>W16*W8</f>
        <v>951.3504000000001</v>
      </c>
    </row>
    <row r="18" spans="1:23" ht="27" customHeight="1">
      <c r="A18" s="122" t="s">
        <v>313</v>
      </c>
      <c r="B18" s="107"/>
      <c r="C18" s="114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O18" s="105"/>
      <c r="P18" s="105"/>
      <c r="Q18" s="105"/>
      <c r="R18" s="105"/>
      <c r="S18" s="105"/>
      <c r="T18" s="105"/>
      <c r="U18" s="105"/>
      <c r="V18" s="105"/>
      <c r="W18" s="105"/>
    </row>
    <row r="19" spans="1:23" ht="18" customHeight="1">
      <c r="A19" s="105" t="s">
        <v>485</v>
      </c>
      <c r="B19" s="124" t="s">
        <v>481</v>
      </c>
      <c r="C19" s="140">
        <v>1.4</v>
      </c>
      <c r="D19" s="132">
        <v>1.4</v>
      </c>
      <c r="E19" s="132">
        <v>1.4</v>
      </c>
      <c r="F19" s="132">
        <v>2.2</v>
      </c>
      <c r="G19" s="132">
        <v>2.2</v>
      </c>
      <c r="H19" s="132">
        <v>1.4</v>
      </c>
      <c r="I19" s="132">
        <v>1.4</v>
      </c>
      <c r="J19" s="132">
        <v>1.4</v>
      </c>
      <c r="K19" s="132">
        <v>1.4</v>
      </c>
      <c r="L19" s="132">
        <v>1.4</v>
      </c>
      <c r="M19" s="132">
        <v>1.4</v>
      </c>
      <c r="O19" s="132">
        <v>1.4</v>
      </c>
      <c r="P19" s="132">
        <v>1.4</v>
      </c>
      <c r="Q19" s="132">
        <v>1.4</v>
      </c>
      <c r="R19" s="132">
        <v>1.4</v>
      </c>
      <c r="S19" s="132">
        <v>2.2</v>
      </c>
      <c r="T19" s="132">
        <v>1.4</v>
      </c>
      <c r="U19" s="132">
        <v>1.4</v>
      </c>
      <c r="V19" s="132">
        <v>1.4</v>
      </c>
      <c r="W19" s="132">
        <v>1.4</v>
      </c>
    </row>
    <row r="20" spans="1:23" ht="18" customHeight="1">
      <c r="A20" s="105" t="s">
        <v>486</v>
      </c>
      <c r="B20" s="124" t="s">
        <v>481</v>
      </c>
      <c r="C20" s="140">
        <v>0.2</v>
      </c>
      <c r="D20" s="132">
        <v>0.2</v>
      </c>
      <c r="E20" s="132">
        <v>0.2</v>
      </c>
      <c r="F20" s="132">
        <v>0.25</v>
      </c>
      <c r="G20" s="132">
        <v>0.25</v>
      </c>
      <c r="H20" s="132">
        <v>0.2</v>
      </c>
      <c r="I20" s="132">
        <v>0.2</v>
      </c>
      <c r="J20" s="132">
        <v>0.2</v>
      </c>
      <c r="K20" s="132">
        <v>0.2</v>
      </c>
      <c r="L20" s="132">
        <v>0.2</v>
      </c>
      <c r="M20" s="132">
        <v>0.2</v>
      </c>
      <c r="O20" s="132">
        <v>0.2</v>
      </c>
      <c r="P20" s="132">
        <v>0.2</v>
      </c>
      <c r="Q20" s="132">
        <v>0.2</v>
      </c>
      <c r="R20" s="132">
        <v>0.2</v>
      </c>
      <c r="S20" s="132">
        <v>0.25</v>
      </c>
      <c r="T20" s="132">
        <v>0.2</v>
      </c>
      <c r="U20" s="132">
        <v>0.2</v>
      </c>
      <c r="V20" s="132">
        <v>0.2</v>
      </c>
      <c r="W20" s="132">
        <v>0.2</v>
      </c>
    </row>
    <row r="21" spans="1:23" ht="18" customHeight="1">
      <c r="A21" s="105" t="s">
        <v>487</v>
      </c>
      <c r="B21" s="124" t="s">
        <v>481</v>
      </c>
      <c r="C21" s="140">
        <v>0.05</v>
      </c>
      <c r="D21" s="132">
        <v>0.05</v>
      </c>
      <c r="E21" s="132">
        <v>0.05</v>
      </c>
      <c r="F21" s="132">
        <v>0.1</v>
      </c>
      <c r="G21" s="132">
        <v>0.1</v>
      </c>
      <c r="H21" s="132">
        <v>0.05</v>
      </c>
      <c r="I21" s="132">
        <v>0.05</v>
      </c>
      <c r="J21" s="132">
        <v>0.05</v>
      </c>
      <c r="K21" s="132">
        <v>0.05</v>
      </c>
      <c r="L21" s="132">
        <v>0.05</v>
      </c>
      <c r="M21" s="132">
        <v>0.05</v>
      </c>
      <c r="O21" s="132">
        <v>0.05</v>
      </c>
      <c r="P21" s="132">
        <v>0.05</v>
      </c>
      <c r="Q21" s="132">
        <v>0.05</v>
      </c>
      <c r="R21" s="132">
        <v>0.05</v>
      </c>
      <c r="S21" s="132">
        <v>0.1</v>
      </c>
      <c r="T21" s="132">
        <v>0.05</v>
      </c>
      <c r="U21" s="132">
        <v>0.05</v>
      </c>
      <c r="V21" s="132">
        <v>0.05</v>
      </c>
      <c r="W21" s="132">
        <v>0.05</v>
      </c>
    </row>
    <row r="22" spans="1:23" ht="18" customHeight="1">
      <c r="A22" s="105" t="s">
        <v>488</v>
      </c>
      <c r="B22" s="124" t="s">
        <v>481</v>
      </c>
      <c r="C22" s="140">
        <v>0.15</v>
      </c>
      <c r="D22" s="132">
        <v>0.15</v>
      </c>
      <c r="E22" s="132">
        <v>0.15</v>
      </c>
      <c r="F22" s="132">
        <v>0.2</v>
      </c>
      <c r="G22" s="132">
        <v>0.2</v>
      </c>
      <c r="H22" s="132">
        <v>0.15</v>
      </c>
      <c r="I22" s="132">
        <v>0.15</v>
      </c>
      <c r="J22" s="132">
        <v>0.15</v>
      </c>
      <c r="K22" s="132">
        <v>0.15</v>
      </c>
      <c r="L22" s="132">
        <v>0.15</v>
      </c>
      <c r="M22" s="132">
        <v>0.15</v>
      </c>
      <c r="O22" s="132">
        <v>0.15</v>
      </c>
      <c r="P22" s="132">
        <v>0.15</v>
      </c>
      <c r="Q22" s="132">
        <v>0.15</v>
      </c>
      <c r="R22" s="132">
        <v>0.15</v>
      </c>
      <c r="S22" s="132">
        <v>0.2</v>
      </c>
      <c r="T22" s="132">
        <v>0.15</v>
      </c>
      <c r="U22" s="132">
        <v>0.15</v>
      </c>
      <c r="V22" s="132">
        <v>0.15</v>
      </c>
      <c r="W22" s="132">
        <v>0.15</v>
      </c>
    </row>
    <row r="23" spans="1:23" s="151" customFormat="1" ht="18" customHeight="1">
      <c r="A23" s="148" t="s">
        <v>489</v>
      </c>
      <c r="B23" s="162"/>
      <c r="C23" s="163">
        <v>185.84</v>
      </c>
      <c r="D23" s="163">
        <v>185.84</v>
      </c>
      <c r="E23" s="163">
        <v>185.84</v>
      </c>
      <c r="F23" s="163">
        <v>185.84</v>
      </c>
      <c r="G23" s="163">
        <v>185.84</v>
      </c>
      <c r="H23" s="163">
        <v>185.84</v>
      </c>
      <c r="I23" s="163">
        <v>185.84</v>
      </c>
      <c r="J23" s="163">
        <v>185.84</v>
      </c>
      <c r="K23" s="163">
        <v>185.84</v>
      </c>
      <c r="L23" s="163">
        <v>185.84</v>
      </c>
      <c r="M23" s="163">
        <v>185.84</v>
      </c>
      <c r="N23" s="164"/>
      <c r="O23" s="163">
        <v>185.84</v>
      </c>
      <c r="P23" s="163">
        <v>185.84</v>
      </c>
      <c r="Q23" s="163">
        <v>185.84</v>
      </c>
      <c r="R23" s="163">
        <v>185.84</v>
      </c>
      <c r="S23" s="163">
        <v>185.84</v>
      </c>
      <c r="T23" s="163">
        <v>185.84</v>
      </c>
      <c r="U23" s="163">
        <v>185.84</v>
      </c>
      <c r="V23" s="163">
        <v>185.84</v>
      </c>
      <c r="W23" s="163">
        <v>185.84</v>
      </c>
    </row>
    <row r="24" spans="1:23" s="151" customFormat="1" ht="18" customHeight="1">
      <c r="A24" s="148" t="s">
        <v>490</v>
      </c>
      <c r="B24" s="162"/>
      <c r="C24" s="163">
        <v>259.45</v>
      </c>
      <c r="D24" s="163">
        <v>259.45</v>
      </c>
      <c r="E24" s="163">
        <v>259.45</v>
      </c>
      <c r="F24" s="163">
        <v>259.45</v>
      </c>
      <c r="G24" s="163">
        <v>259.45</v>
      </c>
      <c r="H24" s="163">
        <v>259.45</v>
      </c>
      <c r="I24" s="163">
        <v>259.45</v>
      </c>
      <c r="J24" s="163">
        <v>259.45</v>
      </c>
      <c r="K24" s="163">
        <v>259.45</v>
      </c>
      <c r="L24" s="163">
        <v>259.45</v>
      </c>
      <c r="M24" s="163">
        <v>259.45</v>
      </c>
      <c r="N24" s="164"/>
      <c r="O24" s="163">
        <v>259.45</v>
      </c>
      <c r="P24" s="163">
        <v>259.45</v>
      </c>
      <c r="Q24" s="163">
        <v>259.45</v>
      </c>
      <c r="R24" s="163">
        <v>259.45</v>
      </c>
      <c r="S24" s="163">
        <v>259.45</v>
      </c>
      <c r="T24" s="163">
        <v>259.45</v>
      </c>
      <c r="U24" s="163">
        <v>259.45</v>
      </c>
      <c r="V24" s="163">
        <v>259.45</v>
      </c>
      <c r="W24" s="163">
        <v>259.45</v>
      </c>
    </row>
    <row r="25" spans="1:23" s="151" customFormat="1" ht="18" customHeight="1">
      <c r="A25" s="148" t="s">
        <v>491</v>
      </c>
      <c r="B25" s="162"/>
      <c r="C25" s="163">
        <v>316.78</v>
      </c>
      <c r="D25" s="163">
        <v>316.78</v>
      </c>
      <c r="E25" s="163">
        <v>316.78</v>
      </c>
      <c r="F25" s="163">
        <v>316.78</v>
      </c>
      <c r="G25" s="163">
        <v>316.78</v>
      </c>
      <c r="H25" s="163">
        <v>316.78</v>
      </c>
      <c r="I25" s="163">
        <v>316.78</v>
      </c>
      <c r="J25" s="163">
        <v>316.78</v>
      </c>
      <c r="K25" s="163">
        <v>316.78</v>
      </c>
      <c r="L25" s="163">
        <v>316.78</v>
      </c>
      <c r="M25" s="163">
        <v>316.78</v>
      </c>
      <c r="N25" s="164"/>
      <c r="O25" s="163">
        <v>316.78</v>
      </c>
      <c r="P25" s="163">
        <v>316.78</v>
      </c>
      <c r="Q25" s="163">
        <v>316.78</v>
      </c>
      <c r="R25" s="163">
        <v>316.78</v>
      </c>
      <c r="S25" s="163">
        <v>316.78</v>
      </c>
      <c r="T25" s="163">
        <v>316.78</v>
      </c>
      <c r="U25" s="163">
        <v>316.78</v>
      </c>
      <c r="V25" s="163">
        <v>316.78</v>
      </c>
      <c r="W25" s="163">
        <v>316.78</v>
      </c>
    </row>
    <row r="26" spans="1:23" s="151" customFormat="1" ht="18" customHeight="1">
      <c r="A26" s="148" t="s">
        <v>492</v>
      </c>
      <c r="B26" s="162"/>
      <c r="C26" s="163">
        <v>238.37</v>
      </c>
      <c r="D26" s="163">
        <v>238.37</v>
      </c>
      <c r="E26" s="163">
        <v>238.37</v>
      </c>
      <c r="F26" s="163">
        <v>238.37</v>
      </c>
      <c r="G26" s="163">
        <v>238.37</v>
      </c>
      <c r="H26" s="163">
        <v>238.37</v>
      </c>
      <c r="I26" s="163">
        <v>238.37</v>
      </c>
      <c r="J26" s="163">
        <v>238.37</v>
      </c>
      <c r="K26" s="163">
        <v>238.37</v>
      </c>
      <c r="L26" s="163">
        <v>238.37</v>
      </c>
      <c r="M26" s="163">
        <v>238.37</v>
      </c>
      <c r="N26" s="164"/>
      <c r="O26" s="163">
        <v>238.37</v>
      </c>
      <c r="P26" s="163">
        <v>238.37</v>
      </c>
      <c r="Q26" s="163">
        <v>238.37</v>
      </c>
      <c r="R26" s="163">
        <v>238.37</v>
      </c>
      <c r="S26" s="163">
        <v>238.37</v>
      </c>
      <c r="T26" s="163">
        <v>238.37</v>
      </c>
      <c r="U26" s="163">
        <v>238.37</v>
      </c>
      <c r="V26" s="163">
        <v>238.37</v>
      </c>
      <c r="W26" s="163">
        <v>238.37</v>
      </c>
    </row>
    <row r="27" spans="1:23" ht="18" customHeight="1">
      <c r="A27" s="105" t="s">
        <v>493</v>
      </c>
      <c r="B27" s="104"/>
      <c r="C27" s="134">
        <f aca="true" t="shared" si="9" ref="C27:L27">C15*C19/100</f>
        <v>0.6767039999999999</v>
      </c>
      <c r="D27" s="134">
        <f t="shared" si="9"/>
        <v>0.4374719999999999</v>
      </c>
      <c r="E27" s="134">
        <f t="shared" si="9"/>
        <v>0.692664</v>
      </c>
      <c r="F27" s="134">
        <f t="shared" si="9"/>
        <v>1.03488</v>
      </c>
      <c r="G27" s="134">
        <f t="shared" si="9"/>
        <v>0.8772139200000002</v>
      </c>
      <c r="H27" s="134">
        <f t="shared" si="9"/>
        <v>0.365904</v>
      </c>
      <c r="I27" s="134">
        <f t="shared" si="9"/>
        <v>0.5554079999999999</v>
      </c>
      <c r="J27" s="134">
        <f t="shared" si="9"/>
        <v>0.43908480000000005</v>
      </c>
      <c r="K27" s="134">
        <f t="shared" si="9"/>
        <v>0.6144599999999998</v>
      </c>
      <c r="L27" s="134">
        <f t="shared" si="9"/>
        <v>0.7309679999999998</v>
      </c>
      <c r="M27" s="134">
        <f aca="true" t="shared" si="10" ref="M27:R27">M15*M19/100</f>
        <v>0.3015936</v>
      </c>
      <c r="O27" s="134">
        <f t="shared" si="10"/>
        <v>0.5905199999999999</v>
      </c>
      <c r="P27" s="134">
        <f>P15*P19/100</f>
        <v>0.7309679999999998</v>
      </c>
      <c r="Q27" s="134">
        <f t="shared" si="10"/>
        <v>0.49008960000000007</v>
      </c>
      <c r="R27" s="134">
        <f t="shared" si="10"/>
        <v>0.705432</v>
      </c>
      <c r="S27" s="134">
        <f>S15*S19/100</f>
        <v>1.196448</v>
      </c>
      <c r="T27" s="134">
        <f>T15*T19/100</f>
        <v>0.4435199999999999</v>
      </c>
      <c r="U27" s="134">
        <f>U15*U19/100</f>
        <v>0.6543599999999999</v>
      </c>
      <c r="V27" s="134">
        <f>V15*V19/100</f>
        <v>0.399168</v>
      </c>
      <c r="W27" s="134">
        <f>W15*W19/100</f>
        <v>0.3415104</v>
      </c>
    </row>
    <row r="28" spans="1:23" ht="18" customHeight="1">
      <c r="A28" s="105" t="s">
        <v>494</v>
      </c>
      <c r="B28" s="104"/>
      <c r="C28" s="134">
        <f aca="true" t="shared" si="11" ref="C28:L28">C15*C20/100</f>
        <v>0.09667200000000001</v>
      </c>
      <c r="D28" s="134">
        <f t="shared" si="11"/>
        <v>0.062496</v>
      </c>
      <c r="E28" s="134">
        <f t="shared" si="11"/>
        <v>0.09895200000000001</v>
      </c>
      <c r="F28" s="134">
        <f t="shared" si="11"/>
        <v>0.1176</v>
      </c>
      <c r="G28" s="134">
        <f t="shared" si="11"/>
        <v>0.09968340000000002</v>
      </c>
      <c r="H28" s="134">
        <f t="shared" si="11"/>
        <v>0.052272000000000006</v>
      </c>
      <c r="I28" s="134">
        <f t="shared" si="11"/>
        <v>0.079344</v>
      </c>
      <c r="J28" s="134">
        <f t="shared" si="11"/>
        <v>0.06272640000000002</v>
      </c>
      <c r="K28" s="134">
        <f t="shared" si="11"/>
        <v>0.08777999999999998</v>
      </c>
      <c r="L28" s="134">
        <f t="shared" si="11"/>
        <v>0.10442399999999999</v>
      </c>
      <c r="M28" s="134">
        <f aca="true" t="shared" si="12" ref="M28:R28">M15*M20/100</f>
        <v>0.043084800000000006</v>
      </c>
      <c r="O28" s="134">
        <f t="shared" si="12"/>
        <v>0.08436</v>
      </c>
      <c r="P28" s="134">
        <f>P15*P20/100</f>
        <v>0.10442399999999999</v>
      </c>
      <c r="Q28" s="134">
        <f t="shared" si="12"/>
        <v>0.07001280000000001</v>
      </c>
      <c r="R28" s="134">
        <f t="shared" si="12"/>
        <v>0.100776</v>
      </c>
      <c r="S28" s="134">
        <f>S15*S20/100</f>
        <v>0.13596</v>
      </c>
      <c r="T28" s="134">
        <f>T15*T20/100</f>
        <v>0.06336</v>
      </c>
      <c r="U28" s="134">
        <f>U15*U20/100</f>
        <v>0.09348</v>
      </c>
      <c r="V28" s="134">
        <f>V15*V20/100</f>
        <v>0.057024000000000005</v>
      </c>
      <c r="W28" s="134">
        <f>W15*W20/100</f>
        <v>0.04878720000000001</v>
      </c>
    </row>
    <row r="29" spans="1:23" ht="18" customHeight="1">
      <c r="A29" s="105" t="s">
        <v>495</v>
      </c>
      <c r="B29" s="104"/>
      <c r="C29" s="134">
        <f aca="true" t="shared" si="13" ref="C29:L29">C15*C21/100</f>
        <v>0.024168000000000002</v>
      </c>
      <c r="D29" s="134">
        <f t="shared" si="13"/>
        <v>0.015624</v>
      </c>
      <c r="E29" s="134">
        <f t="shared" si="13"/>
        <v>0.024738000000000003</v>
      </c>
      <c r="F29" s="134">
        <f t="shared" si="13"/>
        <v>0.04704</v>
      </c>
      <c r="G29" s="134">
        <f t="shared" si="13"/>
        <v>0.03987336000000001</v>
      </c>
      <c r="H29" s="134">
        <f t="shared" si="13"/>
        <v>0.013068000000000001</v>
      </c>
      <c r="I29" s="134">
        <f t="shared" si="13"/>
        <v>0.019836</v>
      </c>
      <c r="J29" s="134">
        <f t="shared" si="13"/>
        <v>0.015681600000000004</v>
      </c>
      <c r="K29" s="134">
        <f t="shared" si="13"/>
        <v>0.021944999999999996</v>
      </c>
      <c r="L29" s="134">
        <f t="shared" si="13"/>
        <v>0.026105999999999997</v>
      </c>
      <c r="M29" s="134">
        <f aca="true" t="shared" si="14" ref="M29:R29">M15*M21/100</f>
        <v>0.010771200000000002</v>
      </c>
      <c r="O29" s="134">
        <f t="shared" si="14"/>
        <v>0.02109</v>
      </c>
      <c r="P29" s="134">
        <f>P15*P21/100</f>
        <v>0.026105999999999997</v>
      </c>
      <c r="Q29" s="134">
        <f t="shared" si="14"/>
        <v>0.017503200000000003</v>
      </c>
      <c r="R29" s="134">
        <f t="shared" si="14"/>
        <v>0.025194</v>
      </c>
      <c r="S29" s="134">
        <f>S15*S21/100</f>
        <v>0.05438400000000001</v>
      </c>
      <c r="T29" s="134">
        <f>T15*T21/100</f>
        <v>0.01584</v>
      </c>
      <c r="U29" s="134">
        <f>U15*U21/100</f>
        <v>0.02337</v>
      </c>
      <c r="V29" s="134">
        <f>V15*V21/100</f>
        <v>0.014256000000000001</v>
      </c>
      <c r="W29" s="134">
        <f>W15*W21/100</f>
        <v>0.012196800000000002</v>
      </c>
    </row>
    <row r="30" spans="1:23" ht="18" customHeight="1">
      <c r="A30" s="105" t="s">
        <v>496</v>
      </c>
      <c r="B30" s="104"/>
      <c r="C30" s="134">
        <f aca="true" t="shared" si="15" ref="C30:L30">C15*C22/100</f>
        <v>0.07250399999999999</v>
      </c>
      <c r="D30" s="134">
        <f t="shared" si="15"/>
        <v>0.046872</v>
      </c>
      <c r="E30" s="134">
        <f t="shared" si="15"/>
        <v>0.07421399999999999</v>
      </c>
      <c r="F30" s="134">
        <f t="shared" si="15"/>
        <v>0.09408</v>
      </c>
      <c r="G30" s="134">
        <f t="shared" si="15"/>
        <v>0.07974672000000002</v>
      </c>
      <c r="H30" s="134">
        <f t="shared" si="15"/>
        <v>0.039204</v>
      </c>
      <c r="I30" s="134">
        <f t="shared" si="15"/>
        <v>0.05950799999999999</v>
      </c>
      <c r="J30" s="134">
        <f t="shared" si="15"/>
        <v>0.047044800000000005</v>
      </c>
      <c r="K30" s="134">
        <f t="shared" si="15"/>
        <v>0.06583499999999999</v>
      </c>
      <c r="L30" s="134">
        <f t="shared" si="15"/>
        <v>0.078318</v>
      </c>
      <c r="M30" s="134">
        <f aca="true" t="shared" si="16" ref="M30:R30">M15*M22/100</f>
        <v>0.0323136</v>
      </c>
      <c r="O30" s="134">
        <f t="shared" si="16"/>
        <v>0.06326999999999999</v>
      </c>
      <c r="P30" s="134">
        <f>P15*P22/100</f>
        <v>0.078318</v>
      </c>
      <c r="Q30" s="134">
        <f t="shared" si="16"/>
        <v>0.05250960000000001</v>
      </c>
      <c r="R30" s="134">
        <f t="shared" si="16"/>
        <v>0.075582</v>
      </c>
      <c r="S30" s="134">
        <f>S15*S22/100</f>
        <v>0.10876800000000002</v>
      </c>
      <c r="T30" s="134">
        <f>T15*T22/100</f>
        <v>0.047519999999999986</v>
      </c>
      <c r="U30" s="134">
        <f>U15*U22/100</f>
        <v>0.07010999999999999</v>
      </c>
      <c r="V30" s="134">
        <f>V15*V22/100</f>
        <v>0.04276800000000001</v>
      </c>
      <c r="W30" s="134">
        <f>W15*W22/100</f>
        <v>0.0365904</v>
      </c>
    </row>
    <row r="31" spans="1:23" ht="18" customHeight="1">
      <c r="A31" s="105" t="s">
        <v>497</v>
      </c>
      <c r="B31" s="104"/>
      <c r="C31" s="109">
        <f aca="true" t="shared" si="17" ref="C31:G34">C27*C23</f>
        <v>125.75867135999998</v>
      </c>
      <c r="D31" s="109">
        <f t="shared" si="17"/>
        <v>81.29979647999998</v>
      </c>
      <c r="E31" s="109">
        <f t="shared" si="17"/>
        <v>128.72467776</v>
      </c>
      <c r="F31" s="109">
        <f t="shared" si="17"/>
        <v>192.3220992</v>
      </c>
      <c r="G31" s="109">
        <f t="shared" si="17"/>
        <v>163.02143489280004</v>
      </c>
      <c r="H31" s="109">
        <f aca="true" t="shared" si="18" ref="H31:L34">H27*H23</f>
        <v>67.99959936</v>
      </c>
      <c r="I31" s="109">
        <f t="shared" si="18"/>
        <v>103.21702271999999</v>
      </c>
      <c r="J31" s="109">
        <f t="shared" si="18"/>
        <v>81.599519232</v>
      </c>
      <c r="K31" s="109">
        <f t="shared" si="18"/>
        <v>114.19124639999997</v>
      </c>
      <c r="L31" s="109">
        <f t="shared" si="18"/>
        <v>135.84309311999996</v>
      </c>
      <c r="M31" s="109">
        <f aca="true" t="shared" si="19" ref="M31:R34">M27*M23</f>
        <v>56.048154624000006</v>
      </c>
      <c r="O31" s="109">
        <f t="shared" si="19"/>
        <v>109.74223679999999</v>
      </c>
      <c r="P31" s="109">
        <f>P27*P23</f>
        <v>135.84309311999996</v>
      </c>
      <c r="Q31" s="109">
        <f t="shared" si="19"/>
        <v>91.07825126400002</v>
      </c>
      <c r="R31" s="109">
        <f t="shared" si="19"/>
        <v>131.09748288</v>
      </c>
      <c r="S31" s="109">
        <f aca="true" t="shared" si="20" ref="S31:T34">S27*S23</f>
        <v>222.34789632</v>
      </c>
      <c r="T31" s="109">
        <f t="shared" si="20"/>
        <v>82.42375679999999</v>
      </c>
      <c r="U31" s="109">
        <f aca="true" t="shared" si="21" ref="U31:W34">U27*U23</f>
        <v>121.60626239999999</v>
      </c>
      <c r="V31" s="109">
        <f t="shared" si="21"/>
        <v>74.18138112000001</v>
      </c>
      <c r="W31" s="109">
        <f t="shared" si="21"/>
        <v>63.466292736</v>
      </c>
    </row>
    <row r="32" spans="1:23" ht="18" customHeight="1">
      <c r="A32" s="105" t="s">
        <v>498</v>
      </c>
      <c r="B32" s="104"/>
      <c r="C32" s="109">
        <f t="shared" si="17"/>
        <v>25.0815504</v>
      </c>
      <c r="D32" s="109">
        <f t="shared" si="17"/>
        <v>16.2145872</v>
      </c>
      <c r="E32" s="109">
        <f t="shared" si="17"/>
        <v>25.673096400000002</v>
      </c>
      <c r="F32" s="109">
        <f t="shared" si="17"/>
        <v>30.511319999999998</v>
      </c>
      <c r="G32" s="109">
        <f t="shared" si="17"/>
        <v>25.862858130000003</v>
      </c>
      <c r="H32" s="109">
        <f t="shared" si="18"/>
        <v>13.561970400000002</v>
      </c>
      <c r="I32" s="109">
        <f t="shared" si="18"/>
        <v>20.585800799999998</v>
      </c>
      <c r="J32" s="109">
        <f t="shared" si="18"/>
        <v>16.274364480000003</v>
      </c>
      <c r="K32" s="109">
        <f t="shared" si="18"/>
        <v>22.774520999999993</v>
      </c>
      <c r="L32" s="109">
        <f t="shared" si="18"/>
        <v>27.092806799999995</v>
      </c>
      <c r="M32" s="109">
        <f t="shared" si="19"/>
        <v>11.17835136</v>
      </c>
      <c r="O32" s="109">
        <f t="shared" si="19"/>
        <v>21.887202</v>
      </c>
      <c r="P32" s="109">
        <f>P28*P24</f>
        <v>27.092806799999995</v>
      </c>
      <c r="Q32" s="109">
        <f t="shared" si="19"/>
        <v>18.164820960000004</v>
      </c>
      <c r="R32" s="109">
        <f t="shared" si="19"/>
        <v>26.1463332</v>
      </c>
      <c r="S32" s="109">
        <f t="shared" si="20"/>
        <v>35.274822</v>
      </c>
      <c r="T32" s="109">
        <f t="shared" si="20"/>
        <v>16.438752</v>
      </c>
      <c r="U32" s="109">
        <f t="shared" si="21"/>
        <v>24.253386</v>
      </c>
      <c r="V32" s="109">
        <f t="shared" si="21"/>
        <v>14.7948768</v>
      </c>
      <c r="W32" s="109">
        <f t="shared" si="21"/>
        <v>12.657839040000002</v>
      </c>
    </row>
    <row r="33" spans="1:23" ht="18" customHeight="1">
      <c r="A33" s="105" t="s">
        <v>499</v>
      </c>
      <c r="B33" s="104"/>
      <c r="C33" s="109">
        <f t="shared" si="17"/>
        <v>7.65593904</v>
      </c>
      <c r="D33" s="109">
        <f t="shared" si="17"/>
        <v>4.94937072</v>
      </c>
      <c r="E33" s="109">
        <f t="shared" si="17"/>
        <v>7.83650364</v>
      </c>
      <c r="F33" s="109">
        <f t="shared" si="17"/>
        <v>14.901331199999998</v>
      </c>
      <c r="G33" s="109">
        <f t="shared" si="17"/>
        <v>12.631082980800002</v>
      </c>
      <c r="H33" s="109">
        <f t="shared" si="18"/>
        <v>4.13968104</v>
      </c>
      <c r="I33" s="109">
        <f t="shared" si="18"/>
        <v>6.283648079999999</v>
      </c>
      <c r="J33" s="109">
        <f t="shared" si="18"/>
        <v>4.967617248000001</v>
      </c>
      <c r="K33" s="109">
        <f t="shared" si="18"/>
        <v>6.951737099999998</v>
      </c>
      <c r="L33" s="109">
        <f t="shared" si="18"/>
        <v>8.269858679999999</v>
      </c>
      <c r="M33" s="109">
        <f t="shared" si="19"/>
        <v>3.412100736</v>
      </c>
      <c r="O33" s="109">
        <f t="shared" si="19"/>
        <v>6.6808901999999994</v>
      </c>
      <c r="P33" s="109">
        <f>P29*P25</f>
        <v>8.269858679999999</v>
      </c>
      <c r="Q33" s="109">
        <f t="shared" si="19"/>
        <v>5.544663696000001</v>
      </c>
      <c r="R33" s="109">
        <f t="shared" si="19"/>
        <v>7.98095532</v>
      </c>
      <c r="S33" s="109">
        <f t="shared" si="20"/>
        <v>17.22776352</v>
      </c>
      <c r="T33" s="109">
        <f t="shared" si="20"/>
        <v>5.017795199999999</v>
      </c>
      <c r="U33" s="109">
        <f t="shared" si="21"/>
        <v>7.403148599999999</v>
      </c>
      <c r="V33" s="109">
        <f t="shared" si="21"/>
        <v>4.51601568</v>
      </c>
      <c r="W33" s="109">
        <f t="shared" si="21"/>
        <v>3.8637023040000003</v>
      </c>
    </row>
    <row r="34" spans="1:23" ht="18" customHeight="1">
      <c r="A34" s="105" t="s">
        <v>500</v>
      </c>
      <c r="B34" s="104"/>
      <c r="C34" s="109">
        <f t="shared" si="17"/>
        <v>17.282778479999998</v>
      </c>
      <c r="D34" s="109">
        <f t="shared" si="17"/>
        <v>11.172878639999999</v>
      </c>
      <c r="E34" s="109">
        <f t="shared" si="17"/>
        <v>17.69039118</v>
      </c>
      <c r="F34" s="109">
        <f t="shared" si="17"/>
        <v>22.4258496</v>
      </c>
      <c r="G34" s="109">
        <f t="shared" si="17"/>
        <v>19.009225646400004</v>
      </c>
      <c r="H34" s="109">
        <f t="shared" si="18"/>
        <v>9.345057480000001</v>
      </c>
      <c r="I34" s="109">
        <f t="shared" si="18"/>
        <v>14.184921959999999</v>
      </c>
      <c r="J34" s="109">
        <f t="shared" si="18"/>
        <v>11.214068976000002</v>
      </c>
      <c r="K34" s="109">
        <f t="shared" si="18"/>
        <v>15.693088949999998</v>
      </c>
      <c r="L34" s="109">
        <f t="shared" si="18"/>
        <v>18.66866166</v>
      </c>
      <c r="M34" s="109">
        <f t="shared" si="19"/>
        <v>7.702592832</v>
      </c>
      <c r="O34" s="109">
        <f t="shared" si="19"/>
        <v>15.081669899999998</v>
      </c>
      <c r="P34" s="109">
        <f>P30*P26</f>
        <v>18.66866166</v>
      </c>
      <c r="Q34" s="109">
        <f t="shared" si="19"/>
        <v>12.516713352000004</v>
      </c>
      <c r="R34" s="109">
        <f t="shared" si="19"/>
        <v>18.01648134</v>
      </c>
      <c r="S34" s="109">
        <f t="shared" si="20"/>
        <v>25.927028160000006</v>
      </c>
      <c r="T34" s="109">
        <f t="shared" si="20"/>
        <v>11.327342399999997</v>
      </c>
      <c r="U34" s="109">
        <f t="shared" si="21"/>
        <v>16.7121207</v>
      </c>
      <c r="V34" s="109">
        <f t="shared" si="21"/>
        <v>10.194608160000001</v>
      </c>
      <c r="W34" s="109">
        <f t="shared" si="21"/>
        <v>8.722053648000001</v>
      </c>
    </row>
    <row r="35" spans="1:23" ht="18" customHeight="1">
      <c r="A35" s="105" t="s">
        <v>501</v>
      </c>
      <c r="B35" s="104"/>
      <c r="C35" s="108">
        <f aca="true" t="shared" si="22" ref="C35:T35">SUM(C31:C34)</f>
        <v>175.77893927999997</v>
      </c>
      <c r="D35" s="108">
        <f t="shared" si="22"/>
        <v>113.63663303999998</v>
      </c>
      <c r="E35" s="108">
        <f t="shared" si="22"/>
        <v>179.92466897999998</v>
      </c>
      <c r="F35" s="108">
        <f t="shared" si="22"/>
        <v>260.1606</v>
      </c>
      <c r="G35" s="108">
        <f t="shared" si="22"/>
        <v>220.52460165000008</v>
      </c>
      <c r="H35" s="108">
        <f t="shared" si="22"/>
        <v>95.04630828</v>
      </c>
      <c r="I35" s="108">
        <f t="shared" si="22"/>
        <v>144.27139355999998</v>
      </c>
      <c r="J35" s="108">
        <f t="shared" si="22"/>
        <v>114.05556993600001</v>
      </c>
      <c r="K35" s="108">
        <f t="shared" si="22"/>
        <v>159.61059344999995</v>
      </c>
      <c r="L35" s="108">
        <f t="shared" si="22"/>
        <v>189.87442025999997</v>
      </c>
      <c r="M35" s="108">
        <f t="shared" si="22"/>
        <v>78.34119955199999</v>
      </c>
      <c r="O35" s="108">
        <f t="shared" si="22"/>
        <v>153.39199889999998</v>
      </c>
      <c r="P35" s="108">
        <f t="shared" si="22"/>
        <v>189.87442025999997</v>
      </c>
      <c r="Q35" s="108">
        <f>SUM(Q31:Q34)</f>
        <v>127.30444927200003</v>
      </c>
      <c r="R35" s="108">
        <f t="shared" si="22"/>
        <v>183.24125274</v>
      </c>
      <c r="S35" s="108">
        <f t="shared" si="22"/>
        <v>300.77751</v>
      </c>
      <c r="T35" s="108">
        <f t="shared" si="22"/>
        <v>115.20764639999999</v>
      </c>
      <c r="U35" s="108">
        <f>SUM(U31:U34)</f>
        <v>169.9749177</v>
      </c>
      <c r="V35" s="108">
        <f>SUM(V31:V34)</f>
        <v>103.68688176</v>
      </c>
      <c r="W35" s="108">
        <f>SUM(W31:W34)</f>
        <v>88.709887728</v>
      </c>
    </row>
    <row r="36" spans="1:23" ht="18" customHeight="1">
      <c r="A36" s="105" t="s">
        <v>502</v>
      </c>
      <c r="B36" s="104"/>
      <c r="C36" s="108">
        <f aca="true" t="shared" si="23" ref="C36:T36">C35/C8</f>
        <v>0.8291459399999999</v>
      </c>
      <c r="D36" s="108">
        <f t="shared" si="23"/>
        <v>0.5236711199999999</v>
      </c>
      <c r="E36" s="108">
        <f t="shared" si="23"/>
        <v>0.8291459399999999</v>
      </c>
      <c r="F36" s="108">
        <f t="shared" si="23"/>
        <v>1.32735</v>
      </c>
      <c r="G36" s="108">
        <f t="shared" si="23"/>
        <v>1.3671705000000003</v>
      </c>
      <c r="H36" s="108">
        <f t="shared" si="23"/>
        <v>0.576038232</v>
      </c>
      <c r="I36" s="108">
        <f t="shared" si="23"/>
        <v>0.8291459399999999</v>
      </c>
      <c r="J36" s="108">
        <f t="shared" si="23"/>
        <v>0.576038232</v>
      </c>
      <c r="K36" s="108">
        <f t="shared" si="23"/>
        <v>0.8291459399999997</v>
      </c>
      <c r="L36" s="108">
        <f t="shared" si="23"/>
        <v>0.8291459399999999</v>
      </c>
      <c r="M36" s="108">
        <f t="shared" si="23"/>
        <v>0.5760382319999999</v>
      </c>
      <c r="O36" s="108">
        <f t="shared" si="23"/>
        <v>0.8291459399999999</v>
      </c>
      <c r="P36" s="108">
        <f t="shared" si="23"/>
        <v>0.8291459399999999</v>
      </c>
      <c r="Q36" s="108">
        <f>Q35/Q8</f>
        <v>0.5760382320000001</v>
      </c>
      <c r="R36" s="108">
        <f t="shared" si="23"/>
        <v>0.82914594</v>
      </c>
      <c r="S36" s="108">
        <f t="shared" si="23"/>
        <v>1.3671705</v>
      </c>
      <c r="T36" s="108">
        <f t="shared" si="23"/>
        <v>0.5236711199999999</v>
      </c>
      <c r="U36" s="108">
        <f>U35/U8</f>
        <v>0.82914594</v>
      </c>
      <c r="V36" s="108">
        <f>V35/V8</f>
        <v>0.576038232</v>
      </c>
      <c r="W36" s="108">
        <f>W35/W8</f>
        <v>0.576038232</v>
      </c>
    </row>
    <row r="37" spans="1:23" ht="27" customHeight="1">
      <c r="A37" s="122" t="s">
        <v>319</v>
      </c>
      <c r="B37" s="107"/>
      <c r="C37" s="114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O37" s="105"/>
      <c r="P37" s="105"/>
      <c r="Q37" s="133"/>
      <c r="R37" s="105"/>
      <c r="S37" s="105"/>
      <c r="T37" s="105"/>
      <c r="U37" s="105"/>
      <c r="V37" s="105"/>
      <c r="W37" s="105"/>
    </row>
    <row r="38" spans="1:23" ht="18" customHeight="1">
      <c r="A38" s="105" t="s">
        <v>504</v>
      </c>
      <c r="B38" s="104" t="s">
        <v>547</v>
      </c>
      <c r="C38" s="130">
        <v>50</v>
      </c>
      <c r="D38" s="130">
        <v>50</v>
      </c>
      <c r="E38" s="130">
        <v>50</v>
      </c>
      <c r="F38" s="129">
        <v>50</v>
      </c>
      <c r="G38" s="130">
        <v>60</v>
      </c>
      <c r="H38" s="130">
        <v>50</v>
      </c>
      <c r="I38" s="130">
        <v>50</v>
      </c>
      <c r="J38" s="130">
        <v>50</v>
      </c>
      <c r="K38" s="165">
        <v>60</v>
      </c>
      <c r="L38" s="130">
        <v>50</v>
      </c>
      <c r="M38" s="130">
        <v>50</v>
      </c>
      <c r="O38" s="130">
        <v>50</v>
      </c>
      <c r="P38" s="130">
        <v>50</v>
      </c>
      <c r="Q38" s="130">
        <v>50</v>
      </c>
      <c r="R38" s="130">
        <v>50</v>
      </c>
      <c r="S38" s="129">
        <v>50</v>
      </c>
      <c r="T38" s="130">
        <v>50</v>
      </c>
      <c r="U38" s="130">
        <v>50</v>
      </c>
      <c r="V38" s="130">
        <v>50</v>
      </c>
      <c r="W38" s="130">
        <v>50</v>
      </c>
    </row>
    <row r="39" spans="1:23" ht="18" customHeight="1">
      <c r="A39" s="105" t="s">
        <v>505</v>
      </c>
      <c r="B39" s="104"/>
      <c r="C39" s="130">
        <v>6</v>
      </c>
      <c r="D39" s="130">
        <v>6</v>
      </c>
      <c r="E39" s="130">
        <v>6</v>
      </c>
      <c r="F39" s="129">
        <v>6</v>
      </c>
      <c r="G39" s="130">
        <v>7</v>
      </c>
      <c r="H39" s="130">
        <v>6</v>
      </c>
      <c r="I39" s="130">
        <v>6</v>
      </c>
      <c r="J39" s="130">
        <v>6</v>
      </c>
      <c r="K39" s="130">
        <v>6</v>
      </c>
      <c r="L39" s="130">
        <v>6</v>
      </c>
      <c r="M39" s="130">
        <v>6</v>
      </c>
      <c r="O39" s="130">
        <v>6</v>
      </c>
      <c r="P39" s="130">
        <v>6</v>
      </c>
      <c r="Q39" s="130">
        <v>6</v>
      </c>
      <c r="R39" s="130">
        <v>6</v>
      </c>
      <c r="S39" s="129">
        <v>6</v>
      </c>
      <c r="T39" s="130">
        <v>6</v>
      </c>
      <c r="U39" s="130">
        <v>6</v>
      </c>
      <c r="V39" s="130">
        <v>6</v>
      </c>
      <c r="W39" s="130">
        <v>6</v>
      </c>
    </row>
    <row r="40" spans="1:23" s="151" customFormat="1" ht="18" customHeight="1">
      <c r="A40" s="148" t="s">
        <v>506</v>
      </c>
      <c r="B40" s="162"/>
      <c r="C40" s="148">
        <v>2080</v>
      </c>
      <c r="D40" s="148">
        <v>2080</v>
      </c>
      <c r="E40" s="148">
        <v>2080</v>
      </c>
      <c r="F40" s="143">
        <v>3500</v>
      </c>
      <c r="G40" s="148">
        <v>9000</v>
      </c>
      <c r="H40" s="148">
        <v>2080</v>
      </c>
      <c r="I40" s="148">
        <v>2080</v>
      </c>
      <c r="J40" s="148">
        <v>2080</v>
      </c>
      <c r="K40" s="148">
        <v>2080</v>
      </c>
      <c r="L40" s="148">
        <v>2080</v>
      </c>
      <c r="M40" s="148">
        <v>2080</v>
      </c>
      <c r="N40" s="148">
        <v>2080</v>
      </c>
      <c r="O40" s="148">
        <v>2080</v>
      </c>
      <c r="P40" s="148">
        <v>2080</v>
      </c>
      <c r="Q40" s="148">
        <v>2080</v>
      </c>
      <c r="R40" s="148">
        <v>2080</v>
      </c>
      <c r="S40" s="143">
        <v>9000</v>
      </c>
      <c r="T40" s="148">
        <v>2080</v>
      </c>
      <c r="U40" s="148">
        <v>2080</v>
      </c>
      <c r="V40" s="148">
        <v>2080</v>
      </c>
      <c r="W40" s="148">
        <v>2080</v>
      </c>
    </row>
    <row r="41" spans="1:23" ht="18" customHeight="1">
      <c r="A41" s="105" t="s">
        <v>507</v>
      </c>
      <c r="B41" s="104"/>
      <c r="C41" s="105">
        <f aca="true" t="shared" si="24" ref="C41:T41">C40*C39</f>
        <v>12480</v>
      </c>
      <c r="D41" s="105">
        <f t="shared" si="24"/>
        <v>12480</v>
      </c>
      <c r="E41" s="105">
        <f t="shared" si="24"/>
        <v>12480</v>
      </c>
      <c r="F41" s="105">
        <f>F40*F39</f>
        <v>21000</v>
      </c>
      <c r="G41" s="105">
        <f t="shared" si="24"/>
        <v>63000</v>
      </c>
      <c r="H41" s="105">
        <f t="shared" si="24"/>
        <v>12480</v>
      </c>
      <c r="I41" s="105">
        <f t="shared" si="24"/>
        <v>12480</v>
      </c>
      <c r="J41" s="105">
        <f t="shared" si="24"/>
        <v>12480</v>
      </c>
      <c r="K41" s="105">
        <f t="shared" si="24"/>
        <v>12480</v>
      </c>
      <c r="L41" s="105">
        <f t="shared" si="24"/>
        <v>12480</v>
      </c>
      <c r="M41" s="105">
        <f t="shared" si="24"/>
        <v>12480</v>
      </c>
      <c r="O41" s="105">
        <f t="shared" si="24"/>
        <v>12480</v>
      </c>
      <c r="P41" s="105">
        <f t="shared" si="24"/>
        <v>12480</v>
      </c>
      <c r="Q41" s="105">
        <f>Q40*Q39</f>
        <v>12480</v>
      </c>
      <c r="R41" s="105">
        <f t="shared" si="24"/>
        <v>12480</v>
      </c>
      <c r="S41" s="105">
        <f t="shared" si="24"/>
        <v>54000</v>
      </c>
      <c r="T41" s="105">
        <f t="shared" si="24"/>
        <v>12480</v>
      </c>
      <c r="U41" s="105">
        <f>U40*U39</f>
        <v>12480</v>
      </c>
      <c r="V41" s="105">
        <f>V40*V39</f>
        <v>12480</v>
      </c>
      <c r="W41" s="105">
        <f>W40*W39</f>
        <v>12480</v>
      </c>
    </row>
    <row r="42" spans="1:23" ht="18" customHeight="1">
      <c r="A42" s="105" t="s">
        <v>508</v>
      </c>
      <c r="B42" s="104"/>
      <c r="C42" s="108">
        <f aca="true" t="shared" si="25" ref="C42:T42">C41/(C38*1000)*C8</f>
        <v>52.9152</v>
      </c>
      <c r="D42" s="108">
        <f t="shared" si="25"/>
        <v>54.163199999999996</v>
      </c>
      <c r="E42" s="108">
        <f t="shared" si="25"/>
        <v>54.163199999999996</v>
      </c>
      <c r="F42" s="108">
        <f t="shared" si="25"/>
        <v>82.32</v>
      </c>
      <c r="G42" s="108">
        <f t="shared" si="25"/>
        <v>169.365</v>
      </c>
      <c r="H42" s="108">
        <f t="shared" si="25"/>
        <v>41.184</v>
      </c>
      <c r="I42" s="108">
        <f t="shared" si="25"/>
        <v>43.4304</v>
      </c>
      <c r="J42" s="108">
        <f t="shared" si="25"/>
        <v>49.4208</v>
      </c>
      <c r="K42" s="108">
        <f t="shared" si="25"/>
        <v>40.04</v>
      </c>
      <c r="L42" s="108">
        <f t="shared" si="25"/>
        <v>57.1584</v>
      </c>
      <c r="M42" s="108">
        <f t="shared" si="25"/>
        <v>33.9456</v>
      </c>
      <c r="O42" s="108">
        <f t="shared" si="25"/>
        <v>46.175999999999995</v>
      </c>
      <c r="P42" s="108">
        <f t="shared" si="25"/>
        <v>57.1584</v>
      </c>
      <c r="Q42" s="108">
        <f>Q41/(Q38*1000)*Q8</f>
        <v>55.1616</v>
      </c>
      <c r="R42" s="108">
        <f t="shared" si="25"/>
        <v>55.1616</v>
      </c>
      <c r="S42" s="108">
        <f t="shared" si="25"/>
        <v>237.60000000000002</v>
      </c>
      <c r="T42" s="108">
        <f t="shared" si="25"/>
        <v>54.912</v>
      </c>
      <c r="U42" s="108">
        <f>U41/(U38*1000)*U8</f>
        <v>51.168</v>
      </c>
      <c r="V42" s="108">
        <f>V41/(V38*1000)*V8</f>
        <v>44.928</v>
      </c>
      <c r="W42" s="108">
        <f>W41/(W38*1000)*W8</f>
        <v>38.4384</v>
      </c>
    </row>
    <row r="43" spans="1:23" ht="18" customHeight="1">
      <c r="A43" s="105" t="s">
        <v>509</v>
      </c>
      <c r="B43" s="104"/>
      <c r="C43" s="110">
        <f aca="true" t="shared" si="26" ref="C43:L43">C41/(C38*1000)</f>
        <v>0.2496</v>
      </c>
      <c r="D43" s="110">
        <f t="shared" si="26"/>
        <v>0.2496</v>
      </c>
      <c r="E43" s="110">
        <f t="shared" si="26"/>
        <v>0.2496</v>
      </c>
      <c r="F43" s="110">
        <f t="shared" si="26"/>
        <v>0.42</v>
      </c>
      <c r="G43" s="110">
        <f t="shared" si="26"/>
        <v>1.05</v>
      </c>
      <c r="H43" s="110">
        <f t="shared" si="26"/>
        <v>0.2496</v>
      </c>
      <c r="I43" s="110">
        <f t="shared" si="26"/>
        <v>0.2496</v>
      </c>
      <c r="J43" s="110">
        <f t="shared" si="26"/>
        <v>0.2496</v>
      </c>
      <c r="K43" s="110">
        <f t="shared" si="26"/>
        <v>0.208</v>
      </c>
      <c r="L43" s="110">
        <f t="shared" si="26"/>
        <v>0.2496</v>
      </c>
      <c r="M43" s="110">
        <f aca="true" t="shared" si="27" ref="M43:R43">M41/(M38*1000)</f>
        <v>0.2496</v>
      </c>
      <c r="O43" s="110">
        <f t="shared" si="27"/>
        <v>0.2496</v>
      </c>
      <c r="P43" s="110">
        <f>P41/(P38*1000)</f>
        <v>0.2496</v>
      </c>
      <c r="Q43" s="110">
        <f t="shared" si="27"/>
        <v>0.2496</v>
      </c>
      <c r="R43" s="110">
        <f t="shared" si="27"/>
        <v>0.2496</v>
      </c>
      <c r="S43" s="110">
        <f>S41/(S38*1000)</f>
        <v>1.08</v>
      </c>
      <c r="T43" s="110">
        <f>T41/(T38*1000)</f>
        <v>0.2496</v>
      </c>
      <c r="U43" s="110">
        <f>U41/(U38*1000)</f>
        <v>0.2496</v>
      </c>
      <c r="V43" s="110">
        <f>V41/(V38*1000)</f>
        <v>0.2496</v>
      </c>
      <c r="W43" s="110">
        <f>W41/(W38*1000)</f>
        <v>0.2496</v>
      </c>
    </row>
    <row r="44" spans="1:23" ht="27" customHeight="1">
      <c r="A44" s="122" t="s">
        <v>325</v>
      </c>
      <c r="B44" s="107"/>
      <c r="C44" s="11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O44" s="105"/>
      <c r="P44" s="105"/>
      <c r="Q44" s="133"/>
      <c r="R44" s="105"/>
      <c r="S44" s="105"/>
      <c r="T44" s="105"/>
      <c r="U44" s="105"/>
      <c r="V44" s="105"/>
      <c r="W44" s="105"/>
    </row>
    <row r="45" spans="1:23" s="166" customFormat="1" ht="18.75">
      <c r="A45" s="148" t="s">
        <v>510</v>
      </c>
      <c r="B45" s="162" t="s">
        <v>503</v>
      </c>
      <c r="C45" s="165">
        <v>31</v>
      </c>
      <c r="D45" s="165">
        <v>31</v>
      </c>
      <c r="E45" s="165">
        <v>31</v>
      </c>
      <c r="F45" s="165">
        <v>30</v>
      </c>
      <c r="G45" s="165">
        <v>31</v>
      </c>
      <c r="H45" s="165">
        <v>31</v>
      </c>
      <c r="I45" s="165">
        <v>31</v>
      </c>
      <c r="J45" s="165">
        <v>31</v>
      </c>
      <c r="K45" s="165">
        <v>31</v>
      </c>
      <c r="L45" s="165">
        <v>31</v>
      </c>
      <c r="M45" s="165">
        <v>31</v>
      </c>
      <c r="N45" s="165">
        <v>31</v>
      </c>
      <c r="O45" s="165">
        <v>31</v>
      </c>
      <c r="P45" s="165">
        <v>31</v>
      </c>
      <c r="Q45" s="165">
        <v>31</v>
      </c>
      <c r="R45" s="165">
        <v>31</v>
      </c>
      <c r="S45" s="165">
        <v>31</v>
      </c>
      <c r="T45" s="165">
        <v>31</v>
      </c>
      <c r="U45" s="165">
        <v>31</v>
      </c>
      <c r="V45" s="165">
        <v>31</v>
      </c>
      <c r="W45" s="165">
        <v>31</v>
      </c>
    </row>
    <row r="46" spans="1:23" ht="18.75">
      <c r="A46" s="105" t="s">
        <v>511</v>
      </c>
      <c r="B46" s="104"/>
      <c r="C46" s="141">
        <v>1</v>
      </c>
      <c r="D46" s="130">
        <v>1</v>
      </c>
      <c r="E46" s="130">
        <v>1</v>
      </c>
      <c r="F46" s="130">
        <v>2</v>
      </c>
      <c r="G46" s="130">
        <v>2</v>
      </c>
      <c r="H46" s="130">
        <v>1</v>
      </c>
      <c r="I46" s="130">
        <v>1</v>
      </c>
      <c r="J46" s="130">
        <v>1</v>
      </c>
      <c r="K46" s="130">
        <v>1</v>
      </c>
      <c r="L46" s="130">
        <v>1</v>
      </c>
      <c r="M46" s="130">
        <v>1</v>
      </c>
      <c r="O46" s="130">
        <v>1</v>
      </c>
      <c r="P46" s="130">
        <v>1</v>
      </c>
      <c r="Q46" s="130">
        <v>1</v>
      </c>
      <c r="R46" s="130">
        <v>1</v>
      </c>
      <c r="S46" s="130">
        <v>2</v>
      </c>
      <c r="T46" s="130">
        <v>1</v>
      </c>
      <c r="U46" s="130">
        <v>1</v>
      </c>
      <c r="V46" s="130">
        <v>1</v>
      </c>
      <c r="W46" s="130">
        <v>1</v>
      </c>
    </row>
    <row r="47" spans="1:23" s="151" customFormat="1" ht="18.75">
      <c r="A47" s="148" t="s">
        <v>512</v>
      </c>
      <c r="B47" s="162"/>
      <c r="C47" s="148">
        <v>2300</v>
      </c>
      <c r="D47" s="148">
        <v>2300</v>
      </c>
      <c r="E47" s="148">
        <v>2300</v>
      </c>
      <c r="F47" s="148">
        <v>3000</v>
      </c>
      <c r="G47" s="143">
        <v>3000</v>
      </c>
      <c r="H47" s="148">
        <v>2300</v>
      </c>
      <c r="I47" s="148">
        <v>2300</v>
      </c>
      <c r="J47" s="148">
        <v>2300</v>
      </c>
      <c r="K47" s="148">
        <v>2300</v>
      </c>
      <c r="L47" s="148">
        <v>2300</v>
      </c>
      <c r="M47" s="148">
        <v>2300</v>
      </c>
      <c r="N47" s="148">
        <v>2300</v>
      </c>
      <c r="O47" s="148">
        <v>2300</v>
      </c>
      <c r="P47" s="148">
        <v>2300</v>
      </c>
      <c r="Q47" s="148">
        <v>2300</v>
      </c>
      <c r="R47" s="148">
        <v>2300</v>
      </c>
      <c r="S47" s="143">
        <v>3000</v>
      </c>
      <c r="T47" s="148">
        <v>2300</v>
      </c>
      <c r="U47" s="148">
        <v>2300</v>
      </c>
      <c r="V47" s="148">
        <v>2300</v>
      </c>
      <c r="W47" s="148">
        <v>2300</v>
      </c>
    </row>
    <row r="48" spans="1:23" ht="18.75">
      <c r="A48" s="105" t="s">
        <v>513</v>
      </c>
      <c r="B48" s="104"/>
      <c r="C48" s="105">
        <f aca="true" t="shared" si="28" ref="C48:T48">C47*C46</f>
        <v>2300</v>
      </c>
      <c r="D48" s="105">
        <f t="shared" si="28"/>
        <v>2300</v>
      </c>
      <c r="E48" s="105">
        <f t="shared" si="28"/>
        <v>2300</v>
      </c>
      <c r="F48" s="105">
        <f>E48</f>
        <v>2300</v>
      </c>
      <c r="G48" s="105">
        <f t="shared" si="28"/>
        <v>6000</v>
      </c>
      <c r="H48" s="105">
        <f t="shared" si="28"/>
        <v>2300</v>
      </c>
      <c r="I48" s="105">
        <f t="shared" si="28"/>
        <v>2300</v>
      </c>
      <c r="J48" s="105">
        <f>J47*J46</f>
        <v>2300</v>
      </c>
      <c r="K48" s="105">
        <f t="shared" si="28"/>
        <v>2300</v>
      </c>
      <c r="L48" s="105">
        <f t="shared" si="28"/>
        <v>2300</v>
      </c>
      <c r="M48" s="105">
        <f t="shared" si="28"/>
        <v>2300</v>
      </c>
      <c r="O48" s="105">
        <f t="shared" si="28"/>
        <v>2300</v>
      </c>
      <c r="P48" s="105">
        <f t="shared" si="28"/>
        <v>2300</v>
      </c>
      <c r="Q48" s="105">
        <f>Q47*Q46</f>
        <v>2300</v>
      </c>
      <c r="R48" s="105">
        <f t="shared" si="28"/>
        <v>2300</v>
      </c>
      <c r="S48" s="105">
        <f t="shared" si="28"/>
        <v>6000</v>
      </c>
      <c r="T48" s="105">
        <f t="shared" si="28"/>
        <v>2300</v>
      </c>
      <c r="U48" s="105">
        <f>U47*U46</f>
        <v>2300</v>
      </c>
      <c r="V48" s="105">
        <f>V47*V46</f>
        <v>2300</v>
      </c>
      <c r="W48" s="105">
        <f>W47*W46</f>
        <v>2300</v>
      </c>
    </row>
    <row r="49" spans="1:23" ht="18.75">
      <c r="A49" s="105" t="s">
        <v>514</v>
      </c>
      <c r="B49" s="104"/>
      <c r="C49" s="108">
        <f aca="true" t="shared" si="29" ref="C49:T49">C48/(C45*C46)/30.4</f>
        <v>2.4405772495755516</v>
      </c>
      <c r="D49" s="108">
        <f t="shared" si="29"/>
        <v>2.4405772495755516</v>
      </c>
      <c r="E49" s="108">
        <f t="shared" si="29"/>
        <v>2.4405772495755516</v>
      </c>
      <c r="F49" s="108">
        <f t="shared" si="29"/>
        <v>1.2609649122807018</v>
      </c>
      <c r="G49" s="108">
        <f t="shared" si="29"/>
        <v>3.183361629881155</v>
      </c>
      <c r="H49" s="108">
        <f t="shared" si="29"/>
        <v>2.4405772495755516</v>
      </c>
      <c r="I49" s="108">
        <f t="shared" si="29"/>
        <v>2.4405772495755516</v>
      </c>
      <c r="J49" s="108">
        <f t="shared" si="29"/>
        <v>2.4405772495755516</v>
      </c>
      <c r="K49" s="108">
        <f t="shared" si="29"/>
        <v>2.4405772495755516</v>
      </c>
      <c r="L49" s="108">
        <f t="shared" si="29"/>
        <v>2.4405772495755516</v>
      </c>
      <c r="M49" s="108">
        <f t="shared" si="29"/>
        <v>2.4405772495755516</v>
      </c>
      <c r="O49" s="108">
        <f t="shared" si="29"/>
        <v>2.4405772495755516</v>
      </c>
      <c r="P49" s="108">
        <f t="shared" si="29"/>
        <v>2.4405772495755516</v>
      </c>
      <c r="Q49" s="108">
        <f>Q48/(Q45*Q46)/30.4</f>
        <v>2.4405772495755516</v>
      </c>
      <c r="R49" s="108">
        <f t="shared" si="29"/>
        <v>2.4405772495755516</v>
      </c>
      <c r="S49" s="108">
        <f t="shared" si="29"/>
        <v>3.183361629881155</v>
      </c>
      <c r="T49" s="108">
        <f t="shared" si="29"/>
        <v>2.4405772495755516</v>
      </c>
      <c r="U49" s="108">
        <f>U48/(U45*U46)/30.4</f>
        <v>2.4405772495755516</v>
      </c>
      <c r="V49" s="108">
        <f>V48/(V45*V46)/30.4</f>
        <v>2.4405772495755516</v>
      </c>
      <c r="W49" s="108">
        <f>W48/(W45*W46)/30.4</f>
        <v>2.4405772495755516</v>
      </c>
    </row>
    <row r="50" spans="1:23" ht="18.75">
      <c r="A50" s="105" t="s">
        <v>515</v>
      </c>
      <c r="B50" s="104"/>
      <c r="C50" s="110">
        <f aca="true" t="shared" si="30" ref="C50:T50">C49/C8</f>
        <v>0.011512156837620526</v>
      </c>
      <c r="D50" s="110">
        <f t="shared" si="30"/>
        <v>0.01124689976762927</v>
      </c>
      <c r="E50" s="110">
        <f t="shared" si="30"/>
        <v>0.01124689976762927</v>
      </c>
      <c r="F50" s="110">
        <f t="shared" si="30"/>
        <v>0.006433494450411744</v>
      </c>
      <c r="G50" s="110">
        <f t="shared" si="30"/>
        <v>0.019735657965785212</v>
      </c>
      <c r="H50" s="110">
        <f t="shared" si="30"/>
        <v>0.014791377270154858</v>
      </c>
      <c r="I50" s="110">
        <f t="shared" si="30"/>
        <v>0.0140263060320434</v>
      </c>
      <c r="J50" s="110">
        <f t="shared" si="30"/>
        <v>0.012326147725129048</v>
      </c>
      <c r="K50" s="110">
        <f t="shared" si="30"/>
        <v>0.01267832337441845</v>
      </c>
      <c r="L50" s="110">
        <f t="shared" si="30"/>
        <v>0.010657542574565727</v>
      </c>
      <c r="M50" s="110">
        <f t="shared" si="30"/>
        <v>0.017945420952761408</v>
      </c>
      <c r="O50" s="110">
        <f t="shared" si="30"/>
        <v>0.013192309457165144</v>
      </c>
      <c r="P50" s="110">
        <f t="shared" si="30"/>
        <v>0.010657542574565727</v>
      </c>
      <c r="Q50" s="110">
        <f>Q49/Q8</f>
        <v>0.011043335970930098</v>
      </c>
      <c r="R50" s="110">
        <f t="shared" si="30"/>
        <v>0.011043335970930098</v>
      </c>
      <c r="S50" s="110">
        <f t="shared" si="30"/>
        <v>0.014469825590368886</v>
      </c>
      <c r="T50" s="110">
        <f t="shared" si="30"/>
        <v>0.011093532952616144</v>
      </c>
      <c r="U50" s="110">
        <f>U49/U8</f>
        <v>0.0119052548759783</v>
      </c>
      <c r="V50" s="110">
        <f>V49/V8</f>
        <v>0.013558762497641954</v>
      </c>
      <c r="W50" s="110">
        <f>W49/W8</f>
        <v>0.01584790421802306</v>
      </c>
    </row>
    <row r="51" spans="1:23" ht="30" customHeight="1">
      <c r="A51" s="122" t="s">
        <v>328</v>
      </c>
      <c r="B51" s="111"/>
      <c r="C51" s="139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O51" s="105"/>
      <c r="P51" s="105"/>
      <c r="Q51" s="105"/>
      <c r="R51" s="105"/>
      <c r="S51" s="105"/>
      <c r="T51" s="105"/>
      <c r="U51" s="105"/>
      <c r="V51" s="105"/>
      <c r="W51" s="105"/>
    </row>
    <row r="52" spans="1:23" ht="18.75">
      <c r="A52" s="123" t="s">
        <v>516</v>
      </c>
      <c r="B52" s="120" t="s">
        <v>564</v>
      </c>
      <c r="C52" s="123">
        <v>900</v>
      </c>
      <c r="D52" s="123">
        <v>900</v>
      </c>
      <c r="E52" s="123">
        <v>502.1</v>
      </c>
      <c r="F52" s="123">
        <v>697.8</v>
      </c>
      <c r="G52" s="123">
        <v>900</v>
      </c>
      <c r="H52" s="123">
        <v>900</v>
      </c>
      <c r="I52" s="123">
        <v>900</v>
      </c>
      <c r="J52" s="123">
        <v>853.6</v>
      </c>
      <c r="K52" s="167">
        <v>585</v>
      </c>
      <c r="L52" s="123">
        <v>900</v>
      </c>
      <c r="M52" s="123">
        <v>900</v>
      </c>
      <c r="N52" s="123">
        <v>1000</v>
      </c>
      <c r="O52" s="123">
        <v>900</v>
      </c>
      <c r="P52" s="123">
        <v>502.1</v>
      </c>
      <c r="Q52" s="123">
        <v>900</v>
      </c>
      <c r="R52" s="123">
        <v>900</v>
      </c>
      <c r="S52" s="123">
        <v>502.1</v>
      </c>
      <c r="T52" s="123">
        <v>700</v>
      </c>
      <c r="U52" s="123">
        <v>600.1</v>
      </c>
      <c r="V52" s="123">
        <v>900</v>
      </c>
      <c r="W52" s="123">
        <v>900</v>
      </c>
    </row>
    <row r="53" spans="1:23" ht="18.75">
      <c r="A53" s="105" t="s">
        <v>517</v>
      </c>
      <c r="B53" s="104"/>
      <c r="C53" s="108">
        <f aca="true" t="shared" si="31" ref="C53:T53">C52/1000*C8</f>
        <v>190.8</v>
      </c>
      <c r="D53" s="110">
        <f t="shared" si="31"/>
        <v>195.3</v>
      </c>
      <c r="E53" s="108">
        <f t="shared" si="31"/>
        <v>108.9557</v>
      </c>
      <c r="F53" s="108">
        <f>F52/1000*F8</f>
        <v>136.7688</v>
      </c>
      <c r="G53" s="108">
        <f t="shared" si="31"/>
        <v>145.17000000000002</v>
      </c>
      <c r="H53" s="108">
        <f t="shared" si="31"/>
        <v>148.5</v>
      </c>
      <c r="I53" s="108">
        <f t="shared" si="31"/>
        <v>156.6</v>
      </c>
      <c r="J53" s="108">
        <f t="shared" si="31"/>
        <v>169.0128</v>
      </c>
      <c r="K53" s="108">
        <f t="shared" si="31"/>
        <v>112.6125</v>
      </c>
      <c r="L53" s="108">
        <f t="shared" si="31"/>
        <v>206.1</v>
      </c>
      <c r="M53" s="108">
        <f t="shared" si="31"/>
        <v>122.4</v>
      </c>
      <c r="O53" s="108">
        <f t="shared" si="31"/>
        <v>166.5</v>
      </c>
      <c r="P53" s="108">
        <f t="shared" si="31"/>
        <v>114.98089999999999</v>
      </c>
      <c r="Q53" s="108">
        <f>Q52/1000*Q8</f>
        <v>198.9</v>
      </c>
      <c r="R53" s="108">
        <f t="shared" si="31"/>
        <v>198.9</v>
      </c>
      <c r="S53" s="108">
        <f t="shared" si="31"/>
        <v>110.462</v>
      </c>
      <c r="T53" s="108">
        <f t="shared" si="31"/>
        <v>154</v>
      </c>
      <c r="U53" s="108">
        <f>U52/1000*U8</f>
        <v>123.02050000000001</v>
      </c>
      <c r="V53" s="108">
        <f>V52/1000*V8</f>
        <v>162</v>
      </c>
      <c r="W53" s="108">
        <f>W52/1000*W8</f>
        <v>138.6</v>
      </c>
    </row>
    <row r="54" spans="1:23" ht="18.75">
      <c r="A54" s="105" t="s">
        <v>518</v>
      </c>
      <c r="B54" s="104"/>
      <c r="C54" s="108">
        <f aca="true" t="shared" si="32" ref="C54:L54">C52/1000</f>
        <v>0.9</v>
      </c>
      <c r="D54" s="108">
        <f t="shared" si="32"/>
        <v>0.9</v>
      </c>
      <c r="E54" s="108">
        <f t="shared" si="32"/>
        <v>0.5021</v>
      </c>
      <c r="F54" s="108">
        <f t="shared" si="32"/>
        <v>0.6978</v>
      </c>
      <c r="G54" s="108">
        <f t="shared" si="32"/>
        <v>0.9</v>
      </c>
      <c r="H54" s="108">
        <f t="shared" si="32"/>
        <v>0.9</v>
      </c>
      <c r="I54" s="108">
        <f t="shared" si="32"/>
        <v>0.9</v>
      </c>
      <c r="J54" s="108">
        <f t="shared" si="32"/>
        <v>0.8536</v>
      </c>
      <c r="K54" s="108">
        <f t="shared" si="32"/>
        <v>0.585</v>
      </c>
      <c r="L54" s="108">
        <f t="shared" si="32"/>
        <v>0.9</v>
      </c>
      <c r="M54" s="108">
        <f aca="true" t="shared" si="33" ref="M54:R54">M52/1000</f>
        <v>0.9</v>
      </c>
      <c r="O54" s="108">
        <f t="shared" si="33"/>
        <v>0.9</v>
      </c>
      <c r="P54" s="108">
        <f>P52/1000</f>
        <v>0.5021</v>
      </c>
      <c r="Q54" s="108">
        <f t="shared" si="33"/>
        <v>0.9</v>
      </c>
      <c r="R54" s="108">
        <f t="shared" si="33"/>
        <v>0.9</v>
      </c>
      <c r="S54" s="108">
        <f>S52/1000</f>
        <v>0.5021</v>
      </c>
      <c r="T54" s="108">
        <f>T52/1000</f>
        <v>0.7</v>
      </c>
      <c r="U54" s="108">
        <f>U52/1000</f>
        <v>0.6001000000000001</v>
      </c>
      <c r="V54" s="108">
        <f>V52/1000</f>
        <v>0.9</v>
      </c>
      <c r="W54" s="108">
        <f>W52/1000</f>
        <v>0.9</v>
      </c>
    </row>
    <row r="55" spans="1:23" ht="27" customHeight="1">
      <c r="A55" s="122" t="s">
        <v>336</v>
      </c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O55" s="105"/>
      <c r="P55" s="105"/>
      <c r="Q55" s="105"/>
      <c r="R55" s="105"/>
      <c r="S55" s="105"/>
      <c r="T55" s="105"/>
      <c r="U55" s="105"/>
      <c r="V55" s="105"/>
      <c r="W55" s="105"/>
    </row>
    <row r="56" spans="1:23" s="154" customFormat="1" ht="18.75">
      <c r="A56" s="152" t="s">
        <v>519</v>
      </c>
      <c r="B56" s="153"/>
      <c r="C56" s="168">
        <v>8000</v>
      </c>
      <c r="D56" s="168">
        <v>8000</v>
      </c>
      <c r="E56" s="168">
        <v>8000</v>
      </c>
      <c r="F56" s="168">
        <v>8000</v>
      </c>
      <c r="G56" s="168">
        <v>8000</v>
      </c>
      <c r="H56" s="168">
        <v>8000</v>
      </c>
      <c r="I56" s="168">
        <v>8000</v>
      </c>
      <c r="J56" s="168">
        <v>8000</v>
      </c>
      <c r="K56" s="168">
        <v>8000</v>
      </c>
      <c r="L56" s="168">
        <v>8000</v>
      </c>
      <c r="M56" s="168">
        <v>8000</v>
      </c>
      <c r="N56" s="168">
        <v>8000</v>
      </c>
      <c r="O56" s="168">
        <v>8000</v>
      </c>
      <c r="P56" s="168">
        <v>8000</v>
      </c>
      <c r="Q56" s="168">
        <v>8000</v>
      </c>
      <c r="R56" s="168">
        <v>8000</v>
      </c>
      <c r="S56" s="168">
        <v>8000</v>
      </c>
      <c r="T56" s="168">
        <v>8000</v>
      </c>
      <c r="U56" s="168">
        <v>8000</v>
      </c>
      <c r="V56" s="168">
        <v>8000</v>
      </c>
      <c r="W56" s="168">
        <v>8000</v>
      </c>
    </row>
    <row r="57" spans="1:23" ht="18.75">
      <c r="A57" s="105" t="s">
        <v>520</v>
      </c>
      <c r="B57" s="104"/>
      <c r="C57" s="105">
        <v>166.1</v>
      </c>
      <c r="D57" s="105">
        <v>166.1</v>
      </c>
      <c r="E57" s="105">
        <v>166.1</v>
      </c>
      <c r="F57" s="105">
        <v>166.1</v>
      </c>
      <c r="G57" s="105">
        <v>166.1</v>
      </c>
      <c r="H57" s="105">
        <v>166.1</v>
      </c>
      <c r="I57" s="105">
        <v>166.1</v>
      </c>
      <c r="J57" s="105">
        <v>166.1</v>
      </c>
      <c r="K57" s="105">
        <v>166.1</v>
      </c>
      <c r="L57" s="105">
        <v>166.1</v>
      </c>
      <c r="M57" s="105">
        <v>166.1</v>
      </c>
      <c r="O57" s="105">
        <v>166.1</v>
      </c>
      <c r="P57" s="105">
        <v>166.1</v>
      </c>
      <c r="Q57" s="105">
        <v>166.1</v>
      </c>
      <c r="R57" s="105">
        <v>166.1</v>
      </c>
      <c r="S57" s="105">
        <v>166.1</v>
      </c>
      <c r="T57" s="105">
        <v>166.1</v>
      </c>
      <c r="U57" s="105">
        <v>166.1</v>
      </c>
      <c r="V57" s="105">
        <v>166.1</v>
      </c>
      <c r="W57" s="105">
        <v>166.1</v>
      </c>
    </row>
    <row r="58" spans="1:23" ht="18.75">
      <c r="A58" s="105" t="s">
        <v>521</v>
      </c>
      <c r="B58" s="104"/>
      <c r="C58" s="109">
        <f aca="true" t="shared" si="34" ref="C58:T58">C56/C57</f>
        <v>48.1637567730283</v>
      </c>
      <c r="D58" s="109">
        <f t="shared" si="34"/>
        <v>48.1637567730283</v>
      </c>
      <c r="E58" s="109">
        <f t="shared" si="34"/>
        <v>48.1637567730283</v>
      </c>
      <c r="F58" s="109">
        <f t="shared" si="34"/>
        <v>48.1637567730283</v>
      </c>
      <c r="G58" s="109">
        <f t="shared" si="34"/>
        <v>48.1637567730283</v>
      </c>
      <c r="H58" s="109">
        <f t="shared" si="34"/>
        <v>48.1637567730283</v>
      </c>
      <c r="I58" s="109">
        <f t="shared" si="34"/>
        <v>48.1637567730283</v>
      </c>
      <c r="J58" s="109">
        <f t="shared" si="34"/>
        <v>48.1637567730283</v>
      </c>
      <c r="K58" s="109">
        <f t="shared" si="34"/>
        <v>48.1637567730283</v>
      </c>
      <c r="L58" s="109">
        <f t="shared" si="34"/>
        <v>48.1637567730283</v>
      </c>
      <c r="M58" s="109">
        <f t="shared" si="34"/>
        <v>48.1637567730283</v>
      </c>
      <c r="O58" s="109">
        <f t="shared" si="34"/>
        <v>48.1637567730283</v>
      </c>
      <c r="P58" s="109">
        <f t="shared" si="34"/>
        <v>48.1637567730283</v>
      </c>
      <c r="Q58" s="109">
        <f>Q56/Q57</f>
        <v>48.1637567730283</v>
      </c>
      <c r="R58" s="109">
        <f t="shared" si="34"/>
        <v>48.1637567730283</v>
      </c>
      <c r="S58" s="109">
        <f t="shared" si="34"/>
        <v>48.1637567730283</v>
      </c>
      <c r="T58" s="109">
        <f t="shared" si="34"/>
        <v>48.1637567730283</v>
      </c>
      <c r="U58" s="109">
        <f>U56/U57</f>
        <v>48.1637567730283</v>
      </c>
      <c r="V58" s="109">
        <f>V56/V57</f>
        <v>48.1637567730283</v>
      </c>
      <c r="W58" s="109">
        <f>W56/W57</f>
        <v>48.1637567730283</v>
      </c>
    </row>
    <row r="59" spans="1:23" ht="18.75">
      <c r="A59" s="105" t="s">
        <v>522</v>
      </c>
      <c r="B59" s="104"/>
      <c r="C59" s="105">
        <v>11</v>
      </c>
      <c r="D59" s="105">
        <v>9</v>
      </c>
      <c r="E59" s="105">
        <v>11</v>
      </c>
      <c r="F59" s="105">
        <v>11</v>
      </c>
      <c r="G59" s="105">
        <v>12</v>
      </c>
      <c r="H59" s="105">
        <v>11</v>
      </c>
      <c r="I59" s="105">
        <v>10</v>
      </c>
      <c r="J59" s="105">
        <v>10</v>
      </c>
      <c r="K59" s="105">
        <v>13</v>
      </c>
      <c r="L59" s="105">
        <v>12</v>
      </c>
      <c r="M59" s="105">
        <v>9</v>
      </c>
      <c r="O59" s="105">
        <v>10</v>
      </c>
      <c r="P59" s="105">
        <v>11</v>
      </c>
      <c r="Q59" s="126">
        <v>10</v>
      </c>
      <c r="R59" s="105">
        <v>10</v>
      </c>
      <c r="S59" s="105">
        <v>10</v>
      </c>
      <c r="T59" s="105">
        <v>10</v>
      </c>
      <c r="U59" s="105">
        <v>10</v>
      </c>
      <c r="V59" s="105">
        <v>10</v>
      </c>
      <c r="W59" s="105">
        <v>10</v>
      </c>
    </row>
    <row r="60" spans="1:23" ht="18.75">
      <c r="A60" s="105" t="s">
        <v>523</v>
      </c>
      <c r="B60" s="104"/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O60" s="105">
        <v>0</v>
      </c>
      <c r="P60" s="105">
        <v>0</v>
      </c>
      <c r="Q60" s="126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9</v>
      </c>
      <c r="W60" s="105">
        <v>9</v>
      </c>
    </row>
    <row r="61" spans="1:23" ht="18.75">
      <c r="A61" s="105" t="s">
        <v>524</v>
      </c>
      <c r="B61" s="104"/>
      <c r="C61" s="105">
        <f aca="true" t="shared" si="35" ref="C61:T61">C60+C59</f>
        <v>11</v>
      </c>
      <c r="D61" s="105">
        <f t="shared" si="35"/>
        <v>9</v>
      </c>
      <c r="E61" s="105">
        <v>11</v>
      </c>
      <c r="F61" s="105">
        <f t="shared" si="35"/>
        <v>11</v>
      </c>
      <c r="G61" s="105">
        <f t="shared" si="35"/>
        <v>12</v>
      </c>
      <c r="H61" s="105">
        <f t="shared" si="35"/>
        <v>11</v>
      </c>
      <c r="I61" s="105">
        <f t="shared" si="35"/>
        <v>10</v>
      </c>
      <c r="J61" s="105">
        <f t="shared" si="35"/>
        <v>10</v>
      </c>
      <c r="K61" s="105">
        <v>13</v>
      </c>
      <c r="L61" s="105">
        <f t="shared" si="35"/>
        <v>12</v>
      </c>
      <c r="M61" s="105">
        <f t="shared" si="35"/>
        <v>9</v>
      </c>
      <c r="O61" s="105">
        <v>10</v>
      </c>
      <c r="P61" s="105">
        <f t="shared" si="35"/>
        <v>11</v>
      </c>
      <c r="Q61" s="105">
        <f>Q60+Q59</f>
        <v>10</v>
      </c>
      <c r="R61" s="105">
        <f t="shared" si="35"/>
        <v>10</v>
      </c>
      <c r="S61" s="105">
        <f t="shared" si="35"/>
        <v>10</v>
      </c>
      <c r="T61" s="105">
        <f t="shared" si="35"/>
        <v>10</v>
      </c>
      <c r="U61" s="105">
        <f>U60+U59</f>
        <v>10</v>
      </c>
      <c r="V61" s="105">
        <f>V60+V59</f>
        <v>19</v>
      </c>
      <c r="W61" s="105">
        <f>W60+W59</f>
        <v>19</v>
      </c>
    </row>
    <row r="62" spans="1:23" ht="18.75">
      <c r="A62" s="105" t="s">
        <v>525</v>
      </c>
      <c r="B62" s="104"/>
      <c r="C62" s="109">
        <f aca="true" t="shared" si="36" ref="C62:T62">C58*C61</f>
        <v>529.8013245033112</v>
      </c>
      <c r="D62" s="109">
        <f t="shared" si="36"/>
        <v>433.47381095725467</v>
      </c>
      <c r="E62" s="109">
        <f t="shared" si="36"/>
        <v>529.8013245033112</v>
      </c>
      <c r="F62" s="109">
        <f t="shared" si="36"/>
        <v>529.8013245033112</v>
      </c>
      <c r="G62" s="109">
        <f t="shared" si="36"/>
        <v>577.9650812763396</v>
      </c>
      <c r="H62" s="109">
        <f t="shared" si="36"/>
        <v>529.8013245033112</v>
      </c>
      <c r="I62" s="109">
        <f t="shared" si="36"/>
        <v>481.63756773028297</v>
      </c>
      <c r="J62" s="109">
        <f t="shared" si="36"/>
        <v>481.63756773028297</v>
      </c>
      <c r="K62" s="109">
        <f t="shared" si="36"/>
        <v>626.1288380493679</v>
      </c>
      <c r="L62" s="109">
        <f t="shared" si="36"/>
        <v>577.9650812763396</v>
      </c>
      <c r="M62" s="109">
        <f t="shared" si="36"/>
        <v>433.47381095725467</v>
      </c>
      <c r="O62" s="109">
        <f t="shared" si="36"/>
        <v>481.63756773028297</v>
      </c>
      <c r="P62" s="109">
        <f t="shared" si="36"/>
        <v>529.8013245033112</v>
      </c>
      <c r="Q62" s="109">
        <f>Q58*Q61</f>
        <v>481.63756773028297</v>
      </c>
      <c r="R62" s="109">
        <f t="shared" si="36"/>
        <v>481.63756773028297</v>
      </c>
      <c r="S62" s="109">
        <f t="shared" si="36"/>
        <v>481.63756773028297</v>
      </c>
      <c r="T62" s="109">
        <f t="shared" si="36"/>
        <v>481.63756773028297</v>
      </c>
      <c r="U62" s="109">
        <f>U58*U61</f>
        <v>481.63756773028297</v>
      </c>
      <c r="V62" s="109">
        <f>V58*V61</f>
        <v>915.1113786875376</v>
      </c>
      <c r="W62" s="109">
        <f>W58*W61</f>
        <v>915.1113786875376</v>
      </c>
    </row>
    <row r="63" spans="1:23" ht="18.75">
      <c r="A63" s="105" t="s">
        <v>526</v>
      </c>
      <c r="B63" s="104"/>
      <c r="C63" s="109">
        <f aca="true" t="shared" si="37" ref="C63:T63">C62*0.22</f>
        <v>116.55629139072846</v>
      </c>
      <c r="D63" s="109">
        <f t="shared" si="37"/>
        <v>95.36423841059603</v>
      </c>
      <c r="E63" s="109">
        <f t="shared" si="37"/>
        <v>116.55629139072846</v>
      </c>
      <c r="F63" s="109">
        <f t="shared" si="37"/>
        <v>116.55629139072846</v>
      </c>
      <c r="G63" s="109">
        <f t="shared" si="37"/>
        <v>127.1523178807947</v>
      </c>
      <c r="H63" s="109">
        <f t="shared" si="37"/>
        <v>116.55629139072846</v>
      </c>
      <c r="I63" s="109">
        <f t="shared" si="37"/>
        <v>105.96026490066225</v>
      </c>
      <c r="J63" s="109">
        <f t="shared" si="37"/>
        <v>105.96026490066225</v>
      </c>
      <c r="K63" s="109">
        <f t="shared" si="37"/>
        <v>137.74834437086093</v>
      </c>
      <c r="L63" s="109">
        <f t="shared" si="37"/>
        <v>127.1523178807947</v>
      </c>
      <c r="M63" s="109">
        <f t="shared" si="37"/>
        <v>95.36423841059603</v>
      </c>
      <c r="O63" s="109">
        <f t="shared" si="37"/>
        <v>105.96026490066225</v>
      </c>
      <c r="P63" s="109">
        <f t="shared" si="37"/>
        <v>116.55629139072846</v>
      </c>
      <c r="Q63" s="109">
        <f>Q62*0.22</f>
        <v>105.96026490066225</v>
      </c>
      <c r="R63" s="109">
        <f t="shared" si="37"/>
        <v>105.96026490066225</v>
      </c>
      <c r="S63" s="109">
        <f t="shared" si="37"/>
        <v>105.96026490066225</v>
      </c>
      <c r="T63" s="109">
        <f t="shared" si="37"/>
        <v>105.96026490066225</v>
      </c>
      <c r="U63" s="109">
        <f>U62*0.22</f>
        <v>105.96026490066225</v>
      </c>
      <c r="V63" s="109">
        <f>V62*0.22</f>
        <v>201.32450331125827</v>
      </c>
      <c r="W63" s="109">
        <f>W62*0.22</f>
        <v>201.32450331125827</v>
      </c>
    </row>
    <row r="64" spans="1:23" ht="18.75">
      <c r="A64" s="105" t="s">
        <v>527</v>
      </c>
      <c r="B64" s="104"/>
      <c r="C64" s="108">
        <f aca="true" t="shared" si="38" ref="C64:T64">C63+C62</f>
        <v>646.3576158940397</v>
      </c>
      <c r="D64" s="108">
        <f t="shared" si="38"/>
        <v>528.8380493678507</v>
      </c>
      <c r="E64" s="108">
        <f t="shared" si="38"/>
        <v>646.3576158940397</v>
      </c>
      <c r="F64" s="108">
        <f t="shared" si="38"/>
        <v>646.3576158940397</v>
      </c>
      <c r="G64" s="108">
        <f t="shared" si="38"/>
        <v>705.1173991571343</v>
      </c>
      <c r="H64" s="108">
        <f t="shared" si="38"/>
        <v>646.3576158940397</v>
      </c>
      <c r="I64" s="108">
        <f t="shared" si="38"/>
        <v>587.5978326309453</v>
      </c>
      <c r="J64" s="108">
        <f t="shared" si="38"/>
        <v>587.5978326309453</v>
      </c>
      <c r="K64" s="108">
        <f t="shared" si="38"/>
        <v>763.8771824202288</v>
      </c>
      <c r="L64" s="108">
        <f t="shared" si="38"/>
        <v>705.1173991571343</v>
      </c>
      <c r="M64" s="108">
        <f t="shared" si="38"/>
        <v>528.8380493678507</v>
      </c>
      <c r="O64" s="108">
        <f t="shared" si="38"/>
        <v>587.5978326309453</v>
      </c>
      <c r="P64" s="108">
        <f t="shared" si="38"/>
        <v>646.3576158940397</v>
      </c>
      <c r="Q64" s="108">
        <f>Q63+Q62</f>
        <v>587.5978326309453</v>
      </c>
      <c r="R64" s="108">
        <f t="shared" si="38"/>
        <v>587.5978326309453</v>
      </c>
      <c r="S64" s="108">
        <f t="shared" si="38"/>
        <v>587.5978326309453</v>
      </c>
      <c r="T64" s="108">
        <f t="shared" si="38"/>
        <v>587.5978326309453</v>
      </c>
      <c r="U64" s="108">
        <f>U63+U62</f>
        <v>587.5978326309453</v>
      </c>
      <c r="V64" s="108">
        <f>V63+V62</f>
        <v>1116.4358819987958</v>
      </c>
      <c r="W64" s="108">
        <f>W63+W62</f>
        <v>1116.4358819987958</v>
      </c>
    </row>
    <row r="65" spans="1:23" ht="18.75">
      <c r="A65" s="105" t="s">
        <v>528</v>
      </c>
      <c r="B65" s="104"/>
      <c r="C65" s="108">
        <f aca="true" t="shared" si="39" ref="C65:T65">C64/C8</f>
        <v>3.0488566787454703</v>
      </c>
      <c r="D65" s="108">
        <f t="shared" si="39"/>
        <v>2.437041702155994</v>
      </c>
      <c r="E65" s="108">
        <f t="shared" si="39"/>
        <v>2.9786065248573257</v>
      </c>
      <c r="F65" s="108">
        <f t="shared" si="39"/>
        <v>3.2977429382348964</v>
      </c>
      <c r="G65" s="108">
        <f t="shared" si="39"/>
        <v>4.3714655868390215</v>
      </c>
      <c r="H65" s="108">
        <f t="shared" si="39"/>
        <v>3.917318884206301</v>
      </c>
      <c r="I65" s="108">
        <f t="shared" si="39"/>
        <v>3.376999038108881</v>
      </c>
      <c r="J65" s="108">
        <f t="shared" si="39"/>
        <v>2.9676658213684104</v>
      </c>
      <c r="K65" s="108">
        <f t="shared" si="39"/>
        <v>3.96819315542976</v>
      </c>
      <c r="L65" s="108">
        <f t="shared" si="39"/>
        <v>3.0791152801621586</v>
      </c>
      <c r="M65" s="108">
        <f t="shared" si="39"/>
        <v>3.888515068881255</v>
      </c>
      <c r="O65" s="108">
        <f t="shared" si="39"/>
        <v>3.1762045007078124</v>
      </c>
      <c r="P65" s="108">
        <f t="shared" si="39"/>
        <v>2.822522340148645</v>
      </c>
      <c r="Q65" s="108">
        <f>Q64/Q8</f>
        <v>2.6588137223119697</v>
      </c>
      <c r="R65" s="108">
        <f t="shared" si="39"/>
        <v>2.6588137223119697</v>
      </c>
      <c r="S65" s="108">
        <f t="shared" si="39"/>
        <v>2.6708992392315696</v>
      </c>
      <c r="T65" s="108">
        <f t="shared" si="39"/>
        <v>2.6708992392315696</v>
      </c>
      <c r="U65" s="108">
        <f>U64/U8</f>
        <v>2.8663308908826597</v>
      </c>
      <c r="V65" s="108">
        <f>V64/V8</f>
        <v>6.202421566659977</v>
      </c>
      <c r="W65" s="108">
        <f>W64/W8</f>
        <v>7.24958364934283</v>
      </c>
    </row>
    <row r="66" spans="1:23" ht="27" customHeight="1">
      <c r="A66" s="122" t="s">
        <v>351</v>
      </c>
      <c r="B66" s="104" t="s">
        <v>561</v>
      </c>
      <c r="C66" s="105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O66" s="133"/>
      <c r="P66" s="133"/>
      <c r="Q66" s="133"/>
      <c r="R66" s="133"/>
      <c r="S66" s="133"/>
      <c r="T66" s="133"/>
      <c r="U66" s="133"/>
      <c r="V66" s="133"/>
      <c r="W66" s="133"/>
    </row>
    <row r="67" spans="1:23" ht="18.75" customHeight="1">
      <c r="A67" s="105" t="s">
        <v>529</v>
      </c>
      <c r="B67" s="104"/>
      <c r="C67" s="126">
        <v>7.66</v>
      </c>
      <c r="D67" s="126">
        <v>7.66</v>
      </c>
      <c r="E67" s="126">
        <v>7.66</v>
      </c>
      <c r="F67" s="126">
        <v>7.66</v>
      </c>
      <c r="G67" s="126">
        <v>7.66</v>
      </c>
      <c r="H67" s="126">
        <v>7.66</v>
      </c>
      <c r="I67" s="126">
        <v>7.66</v>
      </c>
      <c r="J67" s="126">
        <v>7.66</v>
      </c>
      <c r="K67" s="126">
        <v>7.66</v>
      </c>
      <c r="L67" s="126">
        <v>7.66</v>
      </c>
      <c r="M67" s="126">
        <v>7.66</v>
      </c>
      <c r="O67" s="126">
        <v>7.66</v>
      </c>
      <c r="P67" s="126">
        <v>7.66</v>
      </c>
      <c r="Q67" s="126">
        <v>7.66</v>
      </c>
      <c r="R67" s="126">
        <v>7.66</v>
      </c>
      <c r="S67" s="126">
        <v>7.66</v>
      </c>
      <c r="T67" s="126">
        <v>7.66</v>
      </c>
      <c r="U67" s="126">
        <v>7.66</v>
      </c>
      <c r="V67" s="126">
        <v>7.66</v>
      </c>
      <c r="W67" s="126">
        <v>7.66</v>
      </c>
    </row>
    <row r="68" spans="1:23" ht="18.75" customHeight="1">
      <c r="A68" s="105" t="s">
        <v>530</v>
      </c>
      <c r="B68" s="104"/>
      <c r="C68" s="126">
        <v>0.56</v>
      </c>
      <c r="D68" s="126">
        <v>0.56</v>
      </c>
      <c r="E68" s="126">
        <v>0.56</v>
      </c>
      <c r="F68" s="126">
        <v>0.56</v>
      </c>
      <c r="G68" s="126">
        <v>0.56</v>
      </c>
      <c r="H68" s="126">
        <v>0.56</v>
      </c>
      <c r="I68" s="126">
        <v>0.56</v>
      </c>
      <c r="J68" s="126">
        <v>0.56</v>
      </c>
      <c r="K68" s="126">
        <v>0.56</v>
      </c>
      <c r="L68" s="126">
        <v>0.56</v>
      </c>
      <c r="M68" s="126">
        <v>0.56</v>
      </c>
      <c r="O68" s="126">
        <v>0.56</v>
      </c>
      <c r="P68" s="126">
        <v>0.56</v>
      </c>
      <c r="Q68" s="126">
        <v>0.56</v>
      </c>
      <c r="R68" s="126">
        <v>0.56</v>
      </c>
      <c r="S68" s="126">
        <v>0.56</v>
      </c>
      <c r="T68" s="126">
        <v>0.56</v>
      </c>
      <c r="U68" s="126">
        <v>0.56</v>
      </c>
      <c r="V68" s="126">
        <v>0.56</v>
      </c>
      <c r="W68" s="126">
        <v>0.56</v>
      </c>
    </row>
    <row r="69" spans="1:23" ht="18.75" customHeight="1">
      <c r="A69" s="105" t="s">
        <v>531</v>
      </c>
      <c r="B69" s="104"/>
      <c r="C69" s="126">
        <v>40</v>
      </c>
      <c r="D69" s="126">
        <v>40</v>
      </c>
      <c r="E69" s="126">
        <v>40</v>
      </c>
      <c r="F69" s="126">
        <v>40</v>
      </c>
      <c r="G69" s="126">
        <v>40</v>
      </c>
      <c r="H69" s="126">
        <v>40</v>
      </c>
      <c r="I69" s="126">
        <v>40</v>
      </c>
      <c r="J69" s="126">
        <v>40</v>
      </c>
      <c r="K69" s="126">
        <v>40</v>
      </c>
      <c r="L69" s="126">
        <v>40</v>
      </c>
      <c r="M69" s="126">
        <v>40</v>
      </c>
      <c r="O69" s="126">
        <v>40</v>
      </c>
      <c r="P69" s="126">
        <v>40</v>
      </c>
      <c r="Q69" s="126">
        <v>40</v>
      </c>
      <c r="R69" s="126">
        <v>40</v>
      </c>
      <c r="S69" s="126">
        <v>40</v>
      </c>
      <c r="T69" s="126">
        <v>40</v>
      </c>
      <c r="U69" s="126">
        <v>40</v>
      </c>
      <c r="V69" s="126">
        <v>40</v>
      </c>
      <c r="W69" s="126">
        <v>40</v>
      </c>
    </row>
    <row r="70" spans="1:23" ht="18.75" customHeight="1">
      <c r="A70" s="105" t="s">
        <v>532</v>
      </c>
      <c r="B70" s="104"/>
      <c r="C70" s="143">
        <v>39</v>
      </c>
      <c r="D70" s="143">
        <v>18.7</v>
      </c>
      <c r="E70" s="143">
        <v>18.7</v>
      </c>
      <c r="F70" s="143">
        <v>18.7</v>
      </c>
      <c r="G70" s="143">
        <v>18.7</v>
      </c>
      <c r="H70" s="143">
        <v>18.7</v>
      </c>
      <c r="I70" s="143">
        <v>18.7</v>
      </c>
      <c r="J70" s="143">
        <v>18.7</v>
      </c>
      <c r="K70" s="143">
        <v>18.7</v>
      </c>
      <c r="L70" s="143">
        <v>18.7</v>
      </c>
      <c r="M70" s="143">
        <v>18.7</v>
      </c>
      <c r="N70" s="143">
        <v>18.7</v>
      </c>
      <c r="O70" s="143">
        <v>18.7</v>
      </c>
      <c r="P70" s="143">
        <v>18.7</v>
      </c>
      <c r="Q70" s="143">
        <v>18.7</v>
      </c>
      <c r="R70" s="143">
        <v>18.7</v>
      </c>
      <c r="S70" s="143">
        <v>18.7</v>
      </c>
      <c r="T70" s="143">
        <v>18.7</v>
      </c>
      <c r="U70" s="143">
        <v>18.7</v>
      </c>
      <c r="V70" s="143">
        <v>18.7</v>
      </c>
      <c r="W70" s="143">
        <v>18.7</v>
      </c>
    </row>
    <row r="71" spans="1:23" ht="18.75">
      <c r="A71" s="105" t="s">
        <v>533</v>
      </c>
      <c r="B71" s="104"/>
      <c r="C71" s="143">
        <v>12.76</v>
      </c>
      <c r="D71" s="143">
        <v>12.76</v>
      </c>
      <c r="E71" s="143">
        <v>12.76</v>
      </c>
      <c r="F71" s="143">
        <v>12.76</v>
      </c>
      <c r="G71" s="143">
        <v>12.76</v>
      </c>
      <c r="H71" s="143">
        <v>12.76</v>
      </c>
      <c r="I71" s="143">
        <v>12.76</v>
      </c>
      <c r="J71" s="143">
        <v>12.76</v>
      </c>
      <c r="K71" s="143">
        <v>12.76</v>
      </c>
      <c r="L71" s="143">
        <v>12.76</v>
      </c>
      <c r="M71" s="143">
        <v>12.76</v>
      </c>
      <c r="N71" s="143">
        <v>12.76</v>
      </c>
      <c r="O71" s="143">
        <v>12.76</v>
      </c>
      <c r="P71" s="143">
        <v>12.76</v>
      </c>
      <c r="Q71" s="143">
        <v>12.76</v>
      </c>
      <c r="R71" s="143">
        <v>12.76</v>
      </c>
      <c r="S71" s="143">
        <v>12.76</v>
      </c>
      <c r="T71" s="143">
        <v>12.76</v>
      </c>
      <c r="U71" s="143">
        <v>12.76</v>
      </c>
      <c r="V71" s="143">
        <v>12.76</v>
      </c>
      <c r="W71" s="143">
        <v>12.76</v>
      </c>
    </row>
    <row r="72" spans="1:23" s="119" customFormat="1" ht="18.75">
      <c r="A72" s="126" t="s">
        <v>534</v>
      </c>
      <c r="B72" s="118"/>
      <c r="C72" s="143">
        <v>62.6</v>
      </c>
      <c r="D72" s="143">
        <v>62.6</v>
      </c>
      <c r="E72" s="143">
        <v>62.6</v>
      </c>
      <c r="F72" s="143">
        <v>62.6</v>
      </c>
      <c r="G72" s="143">
        <v>62.6</v>
      </c>
      <c r="H72" s="143">
        <v>62.6</v>
      </c>
      <c r="I72" s="143">
        <v>62.6</v>
      </c>
      <c r="J72" s="143">
        <v>62.6</v>
      </c>
      <c r="K72" s="143">
        <v>62.6</v>
      </c>
      <c r="L72" s="143">
        <v>62.6</v>
      </c>
      <c r="M72" s="143">
        <v>62.6</v>
      </c>
      <c r="N72" s="143">
        <v>62.6</v>
      </c>
      <c r="O72" s="143">
        <v>62.6</v>
      </c>
      <c r="P72" s="143">
        <v>62.6</v>
      </c>
      <c r="Q72" s="143">
        <v>62.6</v>
      </c>
      <c r="R72" s="143">
        <v>62.6</v>
      </c>
      <c r="S72" s="143">
        <v>62.6</v>
      </c>
      <c r="T72" s="143">
        <v>62.6</v>
      </c>
      <c r="U72" s="143">
        <v>62.6</v>
      </c>
      <c r="V72" s="143">
        <v>62.6</v>
      </c>
      <c r="W72" s="143">
        <v>62.6</v>
      </c>
    </row>
    <row r="73" spans="1:23" ht="18.75">
      <c r="A73" s="105" t="s">
        <v>535</v>
      </c>
      <c r="B73" s="104"/>
      <c r="C73" s="155">
        <f aca="true" t="shared" si="40" ref="C73:T73">C72+C71+C70+C69+C68+C67</f>
        <v>162.58</v>
      </c>
      <c r="D73" s="106">
        <f t="shared" si="40"/>
        <v>142.28</v>
      </c>
      <c r="E73" s="106">
        <f t="shared" si="40"/>
        <v>142.28</v>
      </c>
      <c r="F73" s="106">
        <f t="shared" si="40"/>
        <v>142.28</v>
      </c>
      <c r="G73" s="106">
        <f t="shared" si="40"/>
        <v>142.28</v>
      </c>
      <c r="H73" s="106">
        <f t="shared" si="40"/>
        <v>142.28</v>
      </c>
      <c r="I73" s="106">
        <f t="shared" si="40"/>
        <v>142.28</v>
      </c>
      <c r="J73" s="106">
        <f t="shared" si="40"/>
        <v>142.28</v>
      </c>
      <c r="K73" s="106">
        <f t="shared" si="40"/>
        <v>142.28</v>
      </c>
      <c r="L73" s="106">
        <f t="shared" si="40"/>
        <v>142.28</v>
      </c>
      <c r="M73" s="106">
        <f t="shared" si="40"/>
        <v>142.28</v>
      </c>
      <c r="O73" s="106">
        <f t="shared" si="40"/>
        <v>142.28</v>
      </c>
      <c r="P73" s="106">
        <f t="shared" si="40"/>
        <v>142.28</v>
      </c>
      <c r="Q73" s="106">
        <f>Q72+Q71+Q70+Q69+Q68+Q67</f>
        <v>142.28</v>
      </c>
      <c r="R73" s="106">
        <f t="shared" si="40"/>
        <v>142.28</v>
      </c>
      <c r="S73" s="106">
        <f t="shared" si="40"/>
        <v>142.28</v>
      </c>
      <c r="T73" s="106">
        <f t="shared" si="40"/>
        <v>142.28</v>
      </c>
      <c r="U73" s="106">
        <f>U72+U71+U70+U69+U68+U67</f>
        <v>142.28</v>
      </c>
      <c r="V73" s="106">
        <f>V72+V71+V70+V69+V68+V67</f>
        <v>142.28</v>
      </c>
      <c r="W73" s="106">
        <f>W72+W71+W70+W69+W68+W67</f>
        <v>142.28</v>
      </c>
    </row>
    <row r="74" spans="1:23" ht="18.75">
      <c r="A74" s="105" t="s">
        <v>536</v>
      </c>
      <c r="B74" s="104"/>
      <c r="C74" s="110">
        <f aca="true" t="shared" si="41" ref="C74:T74">C73/C8</f>
        <v>0.7668867924528302</v>
      </c>
      <c r="D74" s="108">
        <f t="shared" si="41"/>
        <v>0.655668202764977</v>
      </c>
      <c r="E74" s="108">
        <f t="shared" si="41"/>
        <v>0.655668202764977</v>
      </c>
      <c r="F74" s="108">
        <f t="shared" si="41"/>
        <v>0.7259183673469388</v>
      </c>
      <c r="G74" s="108">
        <f t="shared" si="41"/>
        <v>0.882083075015499</v>
      </c>
      <c r="H74" s="108">
        <f t="shared" si="41"/>
        <v>0.8623030303030303</v>
      </c>
      <c r="I74" s="108">
        <f t="shared" si="41"/>
        <v>0.8177011494252874</v>
      </c>
      <c r="J74" s="108">
        <f t="shared" si="41"/>
        <v>0.7185858585858586</v>
      </c>
      <c r="K74" s="108">
        <f t="shared" si="41"/>
        <v>0.7391168831168832</v>
      </c>
      <c r="L74" s="108">
        <f t="shared" si="41"/>
        <v>0.6213100436681223</v>
      </c>
      <c r="M74" s="108">
        <f t="shared" si="41"/>
        <v>1.0461764705882353</v>
      </c>
      <c r="O74" s="108">
        <f t="shared" si="41"/>
        <v>0.7690810810810811</v>
      </c>
      <c r="P74" s="108">
        <f t="shared" si="41"/>
        <v>0.6213100436681223</v>
      </c>
      <c r="Q74" s="108">
        <f>Q73/Q8</f>
        <v>0.6438009049773755</v>
      </c>
      <c r="R74" s="108">
        <f t="shared" si="41"/>
        <v>0.6438009049773755</v>
      </c>
      <c r="S74" s="108">
        <f t="shared" si="41"/>
        <v>0.6467272727272727</v>
      </c>
      <c r="T74" s="108">
        <f t="shared" si="41"/>
        <v>0.6467272727272727</v>
      </c>
      <c r="U74" s="108">
        <f>U73/U8</f>
        <v>0.6940487804878048</v>
      </c>
      <c r="V74" s="108">
        <f>V73/V8</f>
        <v>0.7904444444444445</v>
      </c>
      <c r="W74" s="108">
        <f>W73/W8</f>
        <v>0.9238961038961039</v>
      </c>
    </row>
    <row r="75" spans="1:23" ht="27" customHeight="1">
      <c r="A75" s="122" t="s">
        <v>357</v>
      </c>
      <c r="B75" s="104"/>
      <c r="C75" s="105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O75" s="133"/>
      <c r="P75" s="133"/>
      <c r="Q75" s="133"/>
      <c r="R75" s="133"/>
      <c r="S75" s="133"/>
      <c r="T75" s="133"/>
      <c r="U75" s="133"/>
      <c r="V75" s="133"/>
      <c r="W75" s="133"/>
    </row>
    <row r="76" spans="1:23" ht="18.75">
      <c r="A76" s="105" t="s">
        <v>537</v>
      </c>
      <c r="B76" s="104" t="s">
        <v>566</v>
      </c>
      <c r="C76" s="105">
        <v>178.75</v>
      </c>
      <c r="D76" s="105">
        <v>715</v>
      </c>
      <c r="E76" s="105">
        <v>286</v>
      </c>
      <c r="F76" s="105">
        <v>286</v>
      </c>
      <c r="G76" s="105">
        <v>476.7</v>
      </c>
      <c r="H76" s="105">
        <v>286</v>
      </c>
      <c r="I76" s="105">
        <v>178.75</v>
      </c>
      <c r="J76" s="105">
        <v>476.7</v>
      </c>
      <c r="K76" s="105">
        <v>357.5</v>
      </c>
      <c r="L76" s="105">
        <v>715</v>
      </c>
      <c r="M76" s="105">
        <v>178.75</v>
      </c>
      <c r="O76" s="105">
        <v>1430</v>
      </c>
      <c r="P76" s="105">
        <v>357.5</v>
      </c>
      <c r="Q76" s="105">
        <v>357.5</v>
      </c>
      <c r="R76" s="105">
        <v>357.5</v>
      </c>
      <c r="S76" s="105">
        <v>476.7</v>
      </c>
      <c r="T76" s="105">
        <v>572</v>
      </c>
      <c r="U76" s="105">
        <v>819.06</v>
      </c>
      <c r="V76" s="105">
        <v>1430</v>
      </c>
      <c r="W76" s="105">
        <v>178.75</v>
      </c>
    </row>
    <row r="77" spans="1:23" ht="18.75">
      <c r="A77" s="105" t="s">
        <v>535</v>
      </c>
      <c r="B77" s="104"/>
      <c r="C77" s="108">
        <f aca="true" t="shared" si="42" ref="C77:T77">C76/30.42</f>
        <v>5.876068376068376</v>
      </c>
      <c r="D77" s="108">
        <f t="shared" si="42"/>
        <v>23.504273504273502</v>
      </c>
      <c r="E77" s="108">
        <f t="shared" si="42"/>
        <v>9.401709401709402</v>
      </c>
      <c r="F77" s="108">
        <f t="shared" si="42"/>
        <v>9.401709401709402</v>
      </c>
      <c r="G77" s="108">
        <f t="shared" si="42"/>
        <v>15.670611439842208</v>
      </c>
      <c r="H77" s="108">
        <f t="shared" si="42"/>
        <v>9.401709401709402</v>
      </c>
      <c r="I77" s="108">
        <f t="shared" si="42"/>
        <v>5.876068376068376</v>
      </c>
      <c r="J77" s="108">
        <f t="shared" si="42"/>
        <v>15.670611439842208</v>
      </c>
      <c r="K77" s="108">
        <f t="shared" si="42"/>
        <v>11.752136752136751</v>
      </c>
      <c r="L77" s="108">
        <f t="shared" si="42"/>
        <v>23.504273504273502</v>
      </c>
      <c r="M77" s="108">
        <f t="shared" si="42"/>
        <v>5.876068376068376</v>
      </c>
      <c r="O77" s="108">
        <f t="shared" si="42"/>
        <v>47.008547008547005</v>
      </c>
      <c r="P77" s="108">
        <f t="shared" si="42"/>
        <v>11.752136752136751</v>
      </c>
      <c r="Q77" s="108">
        <f>Q76/30.42</f>
        <v>11.752136752136751</v>
      </c>
      <c r="R77" s="108">
        <f t="shared" si="42"/>
        <v>11.752136752136751</v>
      </c>
      <c r="S77" s="108">
        <f t="shared" si="42"/>
        <v>15.670611439842208</v>
      </c>
      <c r="T77" s="108">
        <f t="shared" si="42"/>
        <v>18.803418803418804</v>
      </c>
      <c r="U77" s="108">
        <f>U76/30.42</f>
        <v>26.92504930966469</v>
      </c>
      <c r="V77" s="108">
        <f>V76/30.42</f>
        <v>47.008547008547005</v>
      </c>
      <c r="W77" s="108">
        <f>W76/30.42</f>
        <v>5.876068376068376</v>
      </c>
    </row>
    <row r="78" spans="1:23" ht="18.75">
      <c r="A78" s="105" t="s">
        <v>536</v>
      </c>
      <c r="B78" s="104"/>
      <c r="C78" s="108">
        <f aca="true" t="shared" si="43" ref="C78:T78">C77/C8</f>
        <v>0.027717303660699886</v>
      </c>
      <c r="D78" s="108">
        <f t="shared" si="43"/>
        <v>0.10831462444365669</v>
      </c>
      <c r="E78" s="108">
        <f t="shared" si="43"/>
        <v>0.043325849777462684</v>
      </c>
      <c r="F78" s="108">
        <f t="shared" si="43"/>
        <v>0.04796790511076226</v>
      </c>
      <c r="G78" s="108">
        <f t="shared" si="43"/>
        <v>0.09715196180931313</v>
      </c>
      <c r="H78" s="108">
        <f t="shared" si="43"/>
        <v>0.05698005698005698</v>
      </c>
      <c r="I78" s="108">
        <f t="shared" si="43"/>
        <v>0.03377050790843894</v>
      </c>
      <c r="J78" s="108">
        <f t="shared" si="43"/>
        <v>0.07914450222142529</v>
      </c>
      <c r="K78" s="108">
        <f t="shared" si="43"/>
        <v>0.06105006105006105</v>
      </c>
      <c r="L78" s="108">
        <f t="shared" si="43"/>
        <v>0.10263874892695853</v>
      </c>
      <c r="M78" s="108">
        <f t="shared" si="43"/>
        <v>0.04320638511814982</v>
      </c>
      <c r="O78" s="108">
        <f t="shared" si="43"/>
        <v>0.2541002541002541</v>
      </c>
      <c r="P78" s="108">
        <f t="shared" si="43"/>
        <v>0.05131937446347926</v>
      </c>
      <c r="Q78" s="108">
        <f>Q77/Q8</f>
        <v>0.05317708937618439</v>
      </c>
      <c r="R78" s="108">
        <f t="shared" si="43"/>
        <v>0.05317708937618439</v>
      </c>
      <c r="S78" s="108">
        <f t="shared" si="43"/>
        <v>0.07123005199928277</v>
      </c>
      <c r="T78" s="108">
        <f t="shared" si="43"/>
        <v>0.08547008547008547</v>
      </c>
      <c r="U78" s="108">
        <f>U77/U8</f>
        <v>0.13134170394958386</v>
      </c>
      <c r="V78" s="108">
        <f>V77/V8</f>
        <v>0.2611585944919278</v>
      </c>
      <c r="W78" s="108">
        <f>W77/W8</f>
        <v>0.03815628815628815</v>
      </c>
    </row>
    <row r="79" spans="1:23" ht="27" customHeight="1">
      <c r="A79" s="122" t="s">
        <v>359</v>
      </c>
      <c r="B79" s="104"/>
      <c r="C79" s="105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O79" s="133"/>
      <c r="P79" s="133"/>
      <c r="Q79" s="133"/>
      <c r="R79" s="133"/>
      <c r="S79" s="133"/>
      <c r="T79" s="133"/>
      <c r="U79" s="133"/>
      <c r="V79" s="133"/>
      <c r="W79" s="133"/>
    </row>
    <row r="80" spans="1:23" ht="18.75">
      <c r="A80" s="105" t="s">
        <v>548</v>
      </c>
      <c r="B80" s="104" t="s">
        <v>565</v>
      </c>
      <c r="C80" s="105">
        <v>75650</v>
      </c>
      <c r="D80" s="105">
        <v>56000</v>
      </c>
      <c r="E80" s="105">
        <v>98915</v>
      </c>
      <c r="F80" s="105">
        <v>46400</v>
      </c>
      <c r="G80" s="105">
        <v>50000</v>
      </c>
      <c r="H80" s="105">
        <v>47130</v>
      </c>
      <c r="I80" s="105">
        <v>54250</v>
      </c>
      <c r="J80" s="105">
        <v>40000</v>
      </c>
      <c r="K80" s="105">
        <v>46500</v>
      </c>
      <c r="L80" s="105">
        <v>36500</v>
      </c>
      <c r="M80" s="105">
        <v>40000</v>
      </c>
      <c r="O80" s="105">
        <v>26000</v>
      </c>
      <c r="P80" s="105">
        <v>50000</v>
      </c>
      <c r="Q80" s="105">
        <v>50000</v>
      </c>
      <c r="R80" s="105">
        <v>50000</v>
      </c>
      <c r="S80" s="105">
        <v>121550</v>
      </c>
      <c r="T80" s="105">
        <v>46400</v>
      </c>
      <c r="U80" s="105">
        <v>45260</v>
      </c>
      <c r="V80" s="105">
        <v>40000</v>
      </c>
      <c r="W80" s="105">
        <v>40000</v>
      </c>
    </row>
    <row r="81" spans="1:23" s="119" customFormat="1" ht="18.75">
      <c r="A81" s="126" t="s">
        <v>535</v>
      </c>
      <c r="B81" s="118"/>
      <c r="C81" s="110">
        <f aca="true" t="shared" si="44" ref="C81:T81">C80/365</f>
        <v>207.26027397260273</v>
      </c>
      <c r="D81" s="110">
        <f>D80/261</f>
        <v>214.55938697318007</v>
      </c>
      <c r="E81" s="110">
        <f t="shared" si="44"/>
        <v>271</v>
      </c>
      <c r="F81" s="110">
        <f t="shared" si="44"/>
        <v>127.12328767123287</v>
      </c>
      <c r="G81" s="110">
        <f t="shared" si="44"/>
        <v>136.986301369863</v>
      </c>
      <c r="H81" s="110">
        <f t="shared" si="44"/>
        <v>129.12328767123287</v>
      </c>
      <c r="I81" s="110">
        <f>I80/261</f>
        <v>207.8544061302682</v>
      </c>
      <c r="J81" s="110">
        <f t="shared" si="44"/>
        <v>109.58904109589041</v>
      </c>
      <c r="K81" s="110">
        <f t="shared" si="44"/>
        <v>127.3972602739726</v>
      </c>
      <c r="L81" s="110">
        <f t="shared" si="44"/>
        <v>100</v>
      </c>
      <c r="M81" s="110">
        <f>M80/365</f>
        <v>109.58904109589041</v>
      </c>
      <c r="O81" s="110">
        <f>O80/261</f>
        <v>99.61685823754789</v>
      </c>
      <c r="P81" s="110">
        <f>P80/261</f>
        <v>191.57088122605364</v>
      </c>
      <c r="Q81" s="110">
        <f>Q80/365</f>
        <v>136.986301369863</v>
      </c>
      <c r="R81" s="110">
        <f t="shared" si="44"/>
        <v>136.986301369863</v>
      </c>
      <c r="S81" s="110">
        <f t="shared" si="44"/>
        <v>333.013698630137</v>
      </c>
      <c r="T81" s="110">
        <f t="shared" si="44"/>
        <v>127.12328767123287</v>
      </c>
      <c r="U81" s="110">
        <f>U80/365</f>
        <v>124</v>
      </c>
      <c r="V81" s="110">
        <f>V80/261</f>
        <v>153.25670498084293</v>
      </c>
      <c r="W81" s="110">
        <f>W80/261</f>
        <v>153.25670498084293</v>
      </c>
    </row>
    <row r="82" spans="1:23" ht="18.75">
      <c r="A82" s="105" t="s">
        <v>536</v>
      </c>
      <c r="B82" s="104"/>
      <c r="C82" s="108">
        <f aca="true" t="shared" si="45" ref="C82:T82">C81/C8</f>
        <v>0.97764280175756</v>
      </c>
      <c r="D82" s="108">
        <f t="shared" si="45"/>
        <v>0.9887529353602769</v>
      </c>
      <c r="E82" s="108">
        <f t="shared" si="45"/>
        <v>1.2488479262672811</v>
      </c>
      <c r="F82" s="108">
        <f t="shared" si="45"/>
        <v>0.6485882024042493</v>
      </c>
      <c r="G82" s="108">
        <f t="shared" si="45"/>
        <v>0.8492641126463918</v>
      </c>
      <c r="H82" s="108">
        <f t="shared" si="45"/>
        <v>0.7825653798256538</v>
      </c>
      <c r="I82" s="108">
        <f t="shared" si="45"/>
        <v>1.1945655524728056</v>
      </c>
      <c r="J82" s="108">
        <f t="shared" si="45"/>
        <v>0.5534800055348</v>
      </c>
      <c r="K82" s="108">
        <f t="shared" si="45"/>
        <v>0.6618039494751824</v>
      </c>
      <c r="L82" s="108">
        <f t="shared" si="45"/>
        <v>0.4366812227074236</v>
      </c>
      <c r="M82" s="108">
        <f t="shared" si="45"/>
        <v>0.8058017727639001</v>
      </c>
      <c r="O82" s="108">
        <f t="shared" si="45"/>
        <v>0.5384695039867453</v>
      </c>
      <c r="P82" s="108">
        <f t="shared" si="45"/>
        <v>0.8365540664893172</v>
      </c>
      <c r="Q82" s="108">
        <f>Q81/Q8</f>
        <v>0.6198475175106923</v>
      </c>
      <c r="R82" s="108">
        <f t="shared" si="45"/>
        <v>0.6198475175106923</v>
      </c>
      <c r="S82" s="108">
        <f t="shared" si="45"/>
        <v>1.5136986301369864</v>
      </c>
      <c r="T82" s="108">
        <f t="shared" si="45"/>
        <v>0.5778331257783312</v>
      </c>
      <c r="U82" s="108">
        <f>U81/U8</f>
        <v>0.6048780487804878</v>
      </c>
      <c r="V82" s="108">
        <f>V81/V8</f>
        <v>0.8514261387824607</v>
      </c>
      <c r="W82" s="108">
        <f>W81/W8</f>
        <v>0.9951734089665125</v>
      </c>
    </row>
    <row r="83" spans="1:23" ht="30" customHeight="1">
      <c r="A83" s="125" t="s">
        <v>538</v>
      </c>
      <c r="B83" s="112"/>
      <c r="C83" s="113">
        <f aca="true" t="shared" si="46" ref="C83:L83">C64+C53+C49+C42+C35+C17+C73+C77+C81</f>
        <v>3329.112674772286</v>
      </c>
      <c r="D83" s="113">
        <f t="shared" si="46"/>
        <v>2930.86612013488</v>
      </c>
      <c r="E83" s="113">
        <f t="shared" si="46"/>
        <v>3344.087471525325</v>
      </c>
      <c r="F83" s="113">
        <f t="shared" si="46"/>
        <v>3898.7929778792627</v>
      </c>
      <c r="G83" s="113">
        <f t="shared" si="46"/>
        <v>3651.585355246721</v>
      </c>
      <c r="H83" s="113">
        <f t="shared" si="46"/>
        <v>2233.637498496558</v>
      </c>
      <c r="I83" s="113">
        <f t="shared" si="46"/>
        <v>2837.558677946857</v>
      </c>
      <c r="J83" s="113">
        <f t="shared" si="46"/>
        <v>2413.2320323522536</v>
      </c>
      <c r="K83" s="142">
        <f t="shared" si="46"/>
        <v>3071.7202501459137</v>
      </c>
      <c r="L83" s="113">
        <f t="shared" si="46"/>
        <v>3462.743070170983</v>
      </c>
      <c r="M83" s="113">
        <f aca="true" t="shared" si="47" ref="M83:R83">M64+M53+M49+M42+M35+M17+M73+M77+M81</f>
        <v>1863.8641356413852</v>
      </c>
      <c r="O83" s="113">
        <f t="shared" si="47"/>
        <v>2890.031814026616</v>
      </c>
      <c r="P83" s="113">
        <f>P64+P53+P49+P42+P35+P17+P73+P77+P81</f>
        <v>3392.6829313818057</v>
      </c>
      <c r="Q83" s="113">
        <f t="shared" si="47"/>
        <v>2627.672497274521</v>
      </c>
      <c r="R83" s="113">
        <f t="shared" si="47"/>
        <v>3283.4917007425206</v>
      </c>
      <c r="S83" s="113">
        <f>S64+S53+S49+S42+S35+S17+S73+S77+S81</f>
        <v>4612.937014330805</v>
      </c>
      <c r="T83" s="113">
        <f>T64+T53+T49+T42+T35+T17+T73+T77+T81</f>
        <v>2881.404762755173</v>
      </c>
      <c r="U83" s="113">
        <f>U64+U53+U49+U42+U35+U17+U73+U77+U81</f>
        <v>3050.266876890186</v>
      </c>
      <c r="V83" s="113">
        <f>V64+V53+V49+V42+V35+V17+V73+V77+V81</f>
        <v>2884.004592997762</v>
      </c>
      <c r="W83" s="113">
        <f>W64+W53+W49+W42+W35+W17+W73+W77+W81</f>
        <v>2637.387920333283</v>
      </c>
    </row>
    <row r="84" spans="1:23" ht="21.75" customHeight="1">
      <c r="A84" s="156" t="s">
        <v>539</v>
      </c>
      <c r="B84" s="112" t="s">
        <v>560</v>
      </c>
      <c r="C84" s="113">
        <f aca="true" t="shared" si="48" ref="C84:L84">C82+C78+C74+C65+C54+C50+C43+C36+C16</f>
        <v>15.703361673454182</v>
      </c>
      <c r="D84" s="113">
        <f t="shared" si="48"/>
        <v>13.506295484492533</v>
      </c>
      <c r="E84" s="113">
        <f t="shared" si="48"/>
        <v>15.410541343434677</v>
      </c>
      <c r="F84" s="113">
        <f t="shared" si="48"/>
        <v>19.891800907547257</v>
      </c>
      <c r="G84" s="113">
        <f t="shared" si="48"/>
        <v>22.63847089427601</v>
      </c>
      <c r="H84" s="113">
        <f t="shared" si="48"/>
        <v>13.537196960585199</v>
      </c>
      <c r="I84" s="113">
        <f t="shared" si="48"/>
        <v>16.307808493947455</v>
      </c>
      <c r="J84" s="113">
        <f t="shared" si="48"/>
        <v>12.188040567435625</v>
      </c>
      <c r="K84" s="113">
        <f t="shared" si="48"/>
        <v>15.956988312446304</v>
      </c>
      <c r="L84" s="113">
        <f t="shared" si="48"/>
        <v>15.12114877803923</v>
      </c>
      <c r="M84" s="113">
        <f aca="true" t="shared" si="49" ref="M84:R84">M82+M78+M74+M65+M54+M50+M43+M36+M16</f>
        <v>13.704883350304303</v>
      </c>
      <c r="O84" s="113">
        <f t="shared" si="49"/>
        <v>15.621793589333057</v>
      </c>
      <c r="P84" s="113">
        <f>P82+P78+P74+P65+P54+P50+P43+P36+P16</f>
        <v>14.81520930734413</v>
      </c>
      <c r="Q84" s="113">
        <f t="shared" si="49"/>
        <v>11.889920802147152</v>
      </c>
      <c r="R84" s="113">
        <f t="shared" si="49"/>
        <v>14.857428510147152</v>
      </c>
      <c r="S84" s="113">
        <f>S82+S78+S74+S65+S54+S50+S43+S36+S16</f>
        <v>20.96789551968548</v>
      </c>
      <c r="T84" s="113">
        <f>T82+T78+T74+T65+T54+T50+T43+T36+T16</f>
        <v>13.097294376159875</v>
      </c>
      <c r="U84" s="113">
        <f>U82+U78+U74+U65+U54+U50+U43+U36+U16</f>
        <v>14.879350618976515</v>
      </c>
      <c r="V84" s="113">
        <f>V82+V78+V74+V65+V54+V50+V43+V36+V16</f>
        <v>16.02224773887645</v>
      </c>
      <c r="W84" s="113">
        <f>W82+W78+W74+W65+W54+W50+W43+W36+W16</f>
        <v>17.12589558657976</v>
      </c>
    </row>
    <row r="85" spans="1:23" ht="33" customHeight="1">
      <c r="A85" s="122" t="s">
        <v>364</v>
      </c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O85" s="105"/>
      <c r="P85" s="105"/>
      <c r="Q85" s="105"/>
      <c r="R85" s="105"/>
      <c r="S85" s="105"/>
      <c r="T85" s="105"/>
      <c r="U85" s="105"/>
      <c r="V85" s="105"/>
      <c r="W85" s="105"/>
    </row>
    <row r="86" spans="1:23" ht="18.75">
      <c r="A86" s="105" t="s">
        <v>540</v>
      </c>
      <c r="B86" s="104"/>
      <c r="C86" s="108">
        <f aca="true" t="shared" si="50" ref="C86:G87">C83*0.15</f>
        <v>499.36690121584286</v>
      </c>
      <c r="D86" s="108">
        <f t="shared" si="50"/>
        <v>439.62991802023197</v>
      </c>
      <c r="E86" s="108">
        <f t="shared" si="50"/>
        <v>501.6131207287987</v>
      </c>
      <c r="F86" s="108">
        <f t="shared" si="50"/>
        <v>584.8189466818894</v>
      </c>
      <c r="G86" s="108">
        <f t="shared" si="50"/>
        <v>547.7378032870081</v>
      </c>
      <c r="H86" s="108">
        <f aca="true" t="shared" si="51" ref="H86:L87">H83*0.15</f>
        <v>335.04562477448366</v>
      </c>
      <c r="I86" s="108">
        <f t="shared" si="51"/>
        <v>425.63380169202856</v>
      </c>
      <c r="J86" s="108">
        <f t="shared" si="51"/>
        <v>361.984804852838</v>
      </c>
      <c r="K86" s="108">
        <f t="shared" si="51"/>
        <v>460.75803752188705</v>
      </c>
      <c r="L86" s="108">
        <f t="shared" si="51"/>
        <v>519.4114605256475</v>
      </c>
      <c r="M86" s="108">
        <f aca="true" t="shared" si="52" ref="M86:R87">M83*0.15</f>
        <v>279.5796203462078</v>
      </c>
      <c r="O86" s="108">
        <f t="shared" si="52"/>
        <v>433.50477210399237</v>
      </c>
      <c r="P86" s="108">
        <f>P83*0.15</f>
        <v>508.90243970727084</v>
      </c>
      <c r="Q86" s="108">
        <f t="shared" si="52"/>
        <v>394.15087459117814</v>
      </c>
      <c r="R86" s="108">
        <f t="shared" si="52"/>
        <v>492.5237551113781</v>
      </c>
      <c r="S86" s="108">
        <f aca="true" t="shared" si="53" ref="S86:W87">S83*0.15</f>
        <v>691.9405521496208</v>
      </c>
      <c r="T86" s="108">
        <f t="shared" si="53"/>
        <v>432.210714413276</v>
      </c>
      <c r="U86" s="108">
        <f t="shared" si="53"/>
        <v>457.54003153352784</v>
      </c>
      <c r="V86" s="108">
        <f t="shared" si="53"/>
        <v>432.6006889496643</v>
      </c>
      <c r="W86" s="108">
        <f t="shared" si="53"/>
        <v>395.60818804999246</v>
      </c>
    </row>
    <row r="87" spans="1:23" ht="18.75">
      <c r="A87" s="105" t="s">
        <v>541</v>
      </c>
      <c r="B87" s="104"/>
      <c r="C87" s="108">
        <f t="shared" si="50"/>
        <v>2.3555042510181274</v>
      </c>
      <c r="D87" s="108">
        <f t="shared" si="50"/>
        <v>2.02594432267388</v>
      </c>
      <c r="E87" s="108">
        <f t="shared" si="50"/>
        <v>2.3115812015152013</v>
      </c>
      <c r="F87" s="108">
        <f t="shared" si="50"/>
        <v>2.9837701361320885</v>
      </c>
      <c r="G87" s="108">
        <f t="shared" si="50"/>
        <v>3.395770634141402</v>
      </c>
      <c r="H87" s="108">
        <f t="shared" si="51"/>
        <v>2.0305795440877796</v>
      </c>
      <c r="I87" s="108">
        <f t="shared" si="51"/>
        <v>2.446171274092118</v>
      </c>
      <c r="J87" s="108">
        <f t="shared" si="51"/>
        <v>1.8282060851153437</v>
      </c>
      <c r="K87" s="108">
        <f t="shared" si="51"/>
        <v>2.3935482468669456</v>
      </c>
      <c r="L87" s="108">
        <f t="shared" si="51"/>
        <v>2.2681723167058845</v>
      </c>
      <c r="M87" s="108">
        <f t="shared" si="52"/>
        <v>2.0557325025456454</v>
      </c>
      <c r="O87" s="108">
        <f t="shared" si="52"/>
        <v>2.3432690383999586</v>
      </c>
      <c r="P87" s="108">
        <f>P84*0.15</f>
        <v>2.2222813961016192</v>
      </c>
      <c r="Q87" s="108">
        <f t="shared" si="52"/>
        <v>1.7834881203220727</v>
      </c>
      <c r="R87" s="108">
        <f t="shared" si="52"/>
        <v>2.2286142765220727</v>
      </c>
      <c r="S87" s="108">
        <f t="shared" si="53"/>
        <v>3.145184327952822</v>
      </c>
      <c r="T87" s="108">
        <f t="shared" si="53"/>
        <v>1.964594156423981</v>
      </c>
      <c r="U87" s="108">
        <f t="shared" si="53"/>
        <v>2.231902592846477</v>
      </c>
      <c r="V87" s="108">
        <f t="shared" si="53"/>
        <v>2.4033371608314678</v>
      </c>
      <c r="W87" s="108">
        <f t="shared" si="53"/>
        <v>2.568884337986964</v>
      </c>
    </row>
    <row r="88" spans="1:23" ht="18" customHeight="1">
      <c r="A88" s="105"/>
      <c r="B88" s="104"/>
      <c r="C88" s="105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1:23" ht="18" customHeight="1">
      <c r="A89" s="123" t="s">
        <v>549</v>
      </c>
      <c r="B89" s="120"/>
      <c r="C89" s="135">
        <f aca="true" t="shared" si="54" ref="C89:H89">C83+C86</f>
        <v>3828.479575988129</v>
      </c>
      <c r="D89" s="135">
        <f t="shared" si="54"/>
        <v>3370.496038155112</v>
      </c>
      <c r="E89" s="135">
        <f t="shared" si="54"/>
        <v>3845.7005922541234</v>
      </c>
      <c r="F89" s="135">
        <f t="shared" si="54"/>
        <v>4483.611924561152</v>
      </c>
      <c r="G89" s="135">
        <f t="shared" si="54"/>
        <v>4199.323158533729</v>
      </c>
      <c r="H89" s="135">
        <f t="shared" si="54"/>
        <v>2568.6831232710415</v>
      </c>
      <c r="I89" s="135">
        <f>I83+I86</f>
        <v>3263.1924796388857</v>
      </c>
      <c r="J89" s="135">
        <f aca="true" t="shared" si="55" ref="J89:T89">J83+J86</f>
        <v>2775.2168372050915</v>
      </c>
      <c r="K89" s="135">
        <f t="shared" si="55"/>
        <v>3532.478287667801</v>
      </c>
      <c r="L89" s="135">
        <f t="shared" si="55"/>
        <v>3982.154530696631</v>
      </c>
      <c r="M89" s="135">
        <f t="shared" si="55"/>
        <v>2143.4437559875932</v>
      </c>
      <c r="O89" s="135">
        <f t="shared" si="55"/>
        <v>3323.536586130608</v>
      </c>
      <c r="P89" s="135">
        <f t="shared" si="55"/>
        <v>3901.5853710890765</v>
      </c>
      <c r="Q89" s="135">
        <f t="shared" si="55"/>
        <v>3021.8233718656993</v>
      </c>
      <c r="R89" s="135">
        <f t="shared" si="55"/>
        <v>3776.015455853899</v>
      </c>
      <c r="S89" s="135">
        <f t="shared" si="55"/>
        <v>5304.877566480426</v>
      </c>
      <c r="T89" s="135">
        <f t="shared" si="55"/>
        <v>3313.615477168449</v>
      </c>
      <c r="U89" s="135">
        <f>U83+U86</f>
        <v>3507.8069084237136</v>
      </c>
      <c r="V89" s="135">
        <f>V83+V86</f>
        <v>3316.605281947426</v>
      </c>
      <c r="W89" s="135">
        <f>W83+W86</f>
        <v>3032.9961083832754</v>
      </c>
    </row>
    <row r="90" spans="1:23" s="119" customFormat="1" ht="18" customHeight="1">
      <c r="A90" s="126" t="s">
        <v>550</v>
      </c>
      <c r="B90" s="118"/>
      <c r="C90" s="131">
        <f aca="true" t="shared" si="56" ref="C90:T90">C87+C84</f>
        <v>18.05886592447231</v>
      </c>
      <c r="D90" s="131">
        <f t="shared" si="56"/>
        <v>15.532239807166413</v>
      </c>
      <c r="E90" s="131">
        <f t="shared" si="56"/>
        <v>17.722122544949876</v>
      </c>
      <c r="F90" s="131">
        <f t="shared" si="56"/>
        <v>22.875571043679344</v>
      </c>
      <c r="G90" s="131">
        <f t="shared" si="56"/>
        <v>26.034241528417414</v>
      </c>
      <c r="H90" s="131">
        <f t="shared" si="56"/>
        <v>15.567776504672977</v>
      </c>
      <c r="I90" s="131">
        <f t="shared" si="56"/>
        <v>18.753979768039574</v>
      </c>
      <c r="J90" s="131">
        <f t="shared" si="56"/>
        <v>14.016246652550969</v>
      </c>
      <c r="K90" s="131">
        <f t="shared" si="56"/>
        <v>18.350536559313248</v>
      </c>
      <c r="L90" s="131">
        <f t="shared" si="56"/>
        <v>17.389321094745114</v>
      </c>
      <c r="M90" s="131">
        <f t="shared" si="56"/>
        <v>15.760615852849948</v>
      </c>
      <c r="O90" s="131">
        <f t="shared" si="56"/>
        <v>17.965062627733015</v>
      </c>
      <c r="P90" s="131">
        <f t="shared" si="56"/>
        <v>17.037490703445748</v>
      </c>
      <c r="Q90" s="131">
        <f>Q87+Q84</f>
        <v>13.673408922469225</v>
      </c>
      <c r="R90" s="131">
        <f t="shared" si="56"/>
        <v>17.086042786669225</v>
      </c>
      <c r="S90" s="131">
        <f t="shared" si="56"/>
        <v>24.113079847638303</v>
      </c>
      <c r="T90" s="131">
        <f t="shared" si="56"/>
        <v>15.061888532583856</v>
      </c>
      <c r="U90" s="131">
        <f>U87+U84</f>
        <v>17.11125321182299</v>
      </c>
      <c r="V90" s="131">
        <f>V87+V84</f>
        <v>18.42558489970792</v>
      </c>
      <c r="W90" s="131">
        <f>W87+W84</f>
        <v>19.694779924566724</v>
      </c>
    </row>
    <row r="91" spans="1:23" ht="18.75">
      <c r="A91" s="105"/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O91" s="105"/>
      <c r="P91" s="105"/>
      <c r="Q91" s="105"/>
      <c r="R91" s="105"/>
      <c r="S91" s="105"/>
      <c r="T91" s="105"/>
      <c r="U91" s="105"/>
      <c r="V91" s="105"/>
      <c r="W91" s="105"/>
    </row>
    <row r="92" spans="1:23" ht="18.75">
      <c r="A92" s="105" t="s">
        <v>542</v>
      </c>
      <c r="B92" s="104"/>
      <c r="C92" s="115">
        <f>C83*365</f>
        <v>1215126.1262918843</v>
      </c>
      <c r="D92" s="115">
        <f>D83*261</f>
        <v>764956.0573552037</v>
      </c>
      <c r="E92" s="115">
        <f>E83*365</f>
        <v>1220591.9271067437</v>
      </c>
      <c r="F92" s="115">
        <f>F83*365</f>
        <v>1423059.436925931</v>
      </c>
      <c r="G92" s="115">
        <f>G83*365</f>
        <v>1332828.6546650531</v>
      </c>
      <c r="H92" s="115">
        <f>H83*365</f>
        <v>815277.6869512436</v>
      </c>
      <c r="I92" s="115">
        <f>I83*261</f>
        <v>740602.8149441297</v>
      </c>
      <c r="J92" s="115">
        <f>J83*365</f>
        <v>880829.6918085725</v>
      </c>
      <c r="K92" s="115">
        <f>K83*365</f>
        <v>1121177.8913032585</v>
      </c>
      <c r="L92" s="115">
        <f>L83*365</f>
        <v>1263901.2206124088</v>
      </c>
      <c r="M92" s="115">
        <f>M83*365</f>
        <v>680310.4095091056</v>
      </c>
      <c r="O92" s="115">
        <f>O83*261</f>
        <v>754298.3034609468</v>
      </c>
      <c r="P92" s="115">
        <f>P83*261</f>
        <v>885490.2450906513</v>
      </c>
      <c r="Q92" s="115">
        <f>Q83*365</f>
        <v>959100.4615052001</v>
      </c>
      <c r="R92" s="115">
        <f>R83*365</f>
        <v>1198474.47077102</v>
      </c>
      <c r="S92" s="115">
        <f>S83*365</f>
        <v>1683722.0102307438</v>
      </c>
      <c r="T92" s="115">
        <f>T83*365</f>
        <v>1051712.7384056381</v>
      </c>
      <c r="U92" s="115">
        <f>U83*365</f>
        <v>1113347.4100649178</v>
      </c>
      <c r="V92" s="115">
        <f>V83*261</f>
        <v>752725.1987724159</v>
      </c>
      <c r="W92" s="115">
        <f>W83*261</f>
        <v>688358.2472069869</v>
      </c>
    </row>
    <row r="93" spans="1:23" ht="18.75">
      <c r="A93" s="105" t="s">
        <v>543</v>
      </c>
      <c r="B93" s="104"/>
      <c r="C93" s="115">
        <f>C86*365</f>
        <v>182268.91894378266</v>
      </c>
      <c r="D93" s="115">
        <f>D86*261</f>
        <v>114743.40860328055</v>
      </c>
      <c r="E93" s="115">
        <f>E86*365</f>
        <v>183088.78906601152</v>
      </c>
      <c r="F93" s="115">
        <f>F86*365</f>
        <v>213458.91553888965</v>
      </c>
      <c r="G93" s="115">
        <f>G86*365</f>
        <v>199924.29819975796</v>
      </c>
      <c r="H93" s="115">
        <f>H86*365</f>
        <v>122291.65304268654</v>
      </c>
      <c r="I93" s="115">
        <f>I86*261</f>
        <v>111090.42224161945</v>
      </c>
      <c r="J93" s="115">
        <f>J86*365</f>
        <v>132124.4537712859</v>
      </c>
      <c r="K93" s="115">
        <f>K86*365</f>
        <v>168176.68369548878</v>
      </c>
      <c r="L93" s="115">
        <f>L86*365</f>
        <v>189585.18309186134</v>
      </c>
      <c r="M93" s="115">
        <f>M86*365</f>
        <v>102046.56142636584</v>
      </c>
      <c r="O93" s="115">
        <f>O86*261</f>
        <v>113144.745519142</v>
      </c>
      <c r="P93" s="115">
        <f>P86*261</f>
        <v>132823.5367635977</v>
      </c>
      <c r="Q93" s="115">
        <f>Q86*365</f>
        <v>143865.06922578003</v>
      </c>
      <c r="R93" s="115">
        <f>R86*365</f>
        <v>179771.170615653</v>
      </c>
      <c r="S93" s="115">
        <f>S86*365</f>
        <v>252558.3015346116</v>
      </c>
      <c r="T93" s="115">
        <f>T86*365</f>
        <v>157756.91076084573</v>
      </c>
      <c r="U93" s="115">
        <f>U86*365</f>
        <v>167002.11150973768</v>
      </c>
      <c r="V93" s="115">
        <f>V86*261</f>
        <v>112908.77981586238</v>
      </c>
      <c r="W93" s="115">
        <f>W86*261</f>
        <v>103253.73708104804</v>
      </c>
    </row>
    <row r="94" spans="1:23" ht="18.75">
      <c r="A94" s="136" t="s">
        <v>544</v>
      </c>
      <c r="B94" s="137" t="s">
        <v>562</v>
      </c>
      <c r="C94" s="136">
        <v>263</v>
      </c>
      <c r="D94" s="136">
        <v>250</v>
      </c>
      <c r="E94" s="136">
        <v>228</v>
      </c>
      <c r="F94" s="136">
        <v>263</v>
      </c>
      <c r="G94" s="136">
        <v>260</v>
      </c>
      <c r="H94" s="136">
        <v>200</v>
      </c>
      <c r="I94" s="136">
        <v>213</v>
      </c>
      <c r="J94" s="136">
        <v>189</v>
      </c>
      <c r="K94" s="136">
        <v>240</v>
      </c>
      <c r="L94" s="136">
        <v>250</v>
      </c>
      <c r="M94" s="136">
        <v>173</v>
      </c>
      <c r="O94" s="136">
        <v>225</v>
      </c>
      <c r="P94" s="136">
        <v>250</v>
      </c>
      <c r="Q94" s="136">
        <v>250</v>
      </c>
      <c r="R94" s="136">
        <v>250</v>
      </c>
      <c r="S94" s="136">
        <v>288</v>
      </c>
      <c r="T94" s="136">
        <v>250</v>
      </c>
      <c r="U94" s="136">
        <v>250</v>
      </c>
      <c r="V94" s="136">
        <v>220</v>
      </c>
      <c r="W94" s="136">
        <v>210</v>
      </c>
    </row>
    <row r="95" spans="1:23" ht="25.5" customHeight="1">
      <c r="A95" s="138" t="s">
        <v>545</v>
      </c>
      <c r="B95" s="116"/>
      <c r="C95" s="117">
        <f aca="true" t="shared" si="57" ref="C95:T95">(C92+C93)/C94/365</f>
        <v>14.556956562692505</v>
      </c>
      <c r="D95" s="117">
        <f>(D92+D93)/D94/261</f>
        <v>13.481984152620448</v>
      </c>
      <c r="E95" s="117">
        <f t="shared" si="57"/>
        <v>16.867107860763703</v>
      </c>
      <c r="F95" s="117">
        <f t="shared" si="57"/>
        <v>17.04795408578385</v>
      </c>
      <c r="G95" s="117">
        <f t="shared" si="57"/>
        <v>16.15124291743742</v>
      </c>
      <c r="H95" s="117">
        <f t="shared" si="57"/>
        <v>12.843415616355205</v>
      </c>
      <c r="I95" s="117">
        <f>(I92+I93)/I94/261</f>
        <v>15.320152486567537</v>
      </c>
      <c r="J95" s="117">
        <f t="shared" si="57"/>
        <v>14.68368696933911</v>
      </c>
      <c r="K95" s="117">
        <f t="shared" si="57"/>
        <v>14.71865953194917</v>
      </c>
      <c r="L95" s="117">
        <f t="shared" si="57"/>
        <v>15.928618122786524</v>
      </c>
      <c r="M95" s="117">
        <f>(M92+M93)/M94/365</f>
        <v>12.389848300506317</v>
      </c>
      <c r="O95" s="117">
        <f>(O92+O93)/O94/261</f>
        <v>14.771273716136037</v>
      </c>
      <c r="P95" s="117">
        <f>(P92+P93)/P94/261</f>
        <v>15.606341484356308</v>
      </c>
      <c r="Q95" s="117">
        <f>(Q92+Q93)/Q94/365</f>
        <v>12.087293487462796</v>
      </c>
      <c r="R95" s="117">
        <f t="shared" si="57"/>
        <v>15.104061823415595</v>
      </c>
      <c r="S95" s="117">
        <f t="shared" si="57"/>
        <v>18.419713772501478</v>
      </c>
      <c r="T95" s="117">
        <f t="shared" si="57"/>
        <v>13.254461908673795</v>
      </c>
      <c r="U95" s="117">
        <f>(U92+U93)/U94/365</f>
        <v>14.031227633694854</v>
      </c>
      <c r="V95" s="117">
        <f>(V92+V93)/V94/261</f>
        <v>15.075478554306484</v>
      </c>
      <c r="W95" s="117">
        <f>(W92+W93)/W94/261</f>
        <v>14.442838611348932</v>
      </c>
    </row>
    <row r="96" ht="18.75">
      <c r="K96" s="3" t="s">
        <v>559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PageLayoutView="0" workbookViewId="0" topLeftCell="A1">
      <pane xSplit="1" ySplit="1" topLeftCell="B6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"/>
    </sheetView>
  </sheetViews>
  <sheetFormatPr defaultColWidth="9.00390625" defaultRowHeight="12.75"/>
  <cols>
    <col min="1" max="1" width="33.25390625" style="47" customWidth="1"/>
    <col min="2" max="2" width="37.625" style="20" customWidth="1"/>
    <col min="3" max="3" width="11.25390625" style="10" customWidth="1"/>
    <col min="4" max="4" width="18.375" style="3" customWidth="1"/>
    <col min="5" max="5" width="17.25390625" style="3" customWidth="1"/>
    <col min="6" max="6" width="15.875" style="3" customWidth="1"/>
    <col min="7" max="7" width="19.125" style="3" customWidth="1"/>
    <col min="8" max="8" width="14.75390625" style="3" customWidth="1"/>
    <col min="9" max="9" width="11.25390625" style="3" customWidth="1"/>
    <col min="10" max="10" width="13.375" style="3" customWidth="1"/>
    <col min="11" max="16384" width="9.125" style="3" customWidth="1"/>
  </cols>
  <sheetData>
    <row r="1" spans="1:8" ht="18.75">
      <c r="A1" s="81" t="s">
        <v>0</v>
      </c>
      <c r="B1" s="82"/>
      <c r="C1" s="83"/>
      <c r="D1" s="84" t="s">
        <v>395</v>
      </c>
      <c r="E1" s="84" t="s">
        <v>413</v>
      </c>
      <c r="F1" s="84" t="s">
        <v>437</v>
      </c>
      <c r="G1" s="85" t="s">
        <v>443</v>
      </c>
      <c r="H1" s="86" t="s">
        <v>409</v>
      </c>
    </row>
    <row r="2" spans="1:8" ht="32.25">
      <c r="A2" s="87" t="s">
        <v>1</v>
      </c>
      <c r="B2" s="88"/>
      <c r="C2" s="89"/>
      <c r="D2" s="90" t="s">
        <v>435</v>
      </c>
      <c r="E2" s="90" t="s">
        <v>440</v>
      </c>
      <c r="F2" s="90">
        <v>8</v>
      </c>
      <c r="G2" s="90" t="s">
        <v>442</v>
      </c>
      <c r="H2" s="91" t="s">
        <v>441</v>
      </c>
    </row>
    <row r="3" spans="1:8" ht="18.75">
      <c r="A3" s="87" t="s">
        <v>2</v>
      </c>
      <c r="B3" s="88"/>
      <c r="C3" s="89"/>
      <c r="D3" s="92">
        <v>20</v>
      </c>
      <c r="E3" s="92">
        <v>20</v>
      </c>
      <c r="F3" s="92">
        <v>20</v>
      </c>
      <c r="G3" s="92">
        <v>20</v>
      </c>
      <c r="H3" s="93">
        <v>20</v>
      </c>
    </row>
    <row r="4" spans="1:8" ht="18.75">
      <c r="A4" s="87" t="s">
        <v>3</v>
      </c>
      <c r="B4" s="88"/>
      <c r="C4" s="89"/>
      <c r="D4" s="92">
        <v>10</v>
      </c>
      <c r="E4" s="92">
        <v>10</v>
      </c>
      <c r="F4" s="92">
        <v>10</v>
      </c>
      <c r="G4" s="92">
        <v>10</v>
      </c>
      <c r="H4" s="93">
        <v>10</v>
      </c>
    </row>
    <row r="5" spans="1:8" ht="18.75">
      <c r="A5" s="87" t="s">
        <v>5</v>
      </c>
      <c r="B5" s="88"/>
      <c r="C5" s="89"/>
      <c r="D5" s="92">
        <v>1</v>
      </c>
      <c r="E5" s="92">
        <v>1</v>
      </c>
      <c r="F5" s="92">
        <v>1</v>
      </c>
      <c r="G5" s="92">
        <v>1</v>
      </c>
      <c r="H5" s="93">
        <v>1</v>
      </c>
    </row>
    <row r="6" spans="1:8" ht="18.75">
      <c r="A6" s="87" t="s">
        <v>4</v>
      </c>
      <c r="B6" s="88" t="s">
        <v>475</v>
      </c>
      <c r="C6" s="89"/>
      <c r="D6" s="94">
        <f>D3*D4+D5</f>
        <v>201</v>
      </c>
      <c r="E6" s="94">
        <f>E3*E4+E5</f>
        <v>201</v>
      </c>
      <c r="F6" s="94">
        <f>F3*F4+F5</f>
        <v>201</v>
      </c>
      <c r="G6" s="94">
        <f>G3*G4+G5</f>
        <v>201</v>
      </c>
      <c r="H6" s="95">
        <f>H3*H4+H5</f>
        <v>201</v>
      </c>
    </row>
    <row r="7" spans="1:8" ht="16.5" customHeight="1">
      <c r="A7" s="96" t="s">
        <v>436</v>
      </c>
      <c r="B7" s="97"/>
      <c r="C7" s="98"/>
      <c r="D7" s="99" t="s">
        <v>416</v>
      </c>
      <c r="E7" s="99" t="s">
        <v>416</v>
      </c>
      <c r="F7" s="99" t="s">
        <v>416</v>
      </c>
      <c r="G7" s="99" t="s">
        <v>416</v>
      </c>
      <c r="H7" s="100" t="s">
        <v>416</v>
      </c>
    </row>
    <row r="8" spans="1:2" ht="27" customHeight="1">
      <c r="A8" s="48" t="s">
        <v>7</v>
      </c>
      <c r="B8" s="43"/>
    </row>
    <row r="9" spans="1:8" ht="30.75" customHeight="1">
      <c r="A9" s="47" t="s">
        <v>370</v>
      </c>
      <c r="B9" s="20" t="s">
        <v>398</v>
      </c>
      <c r="C9" s="10" t="s">
        <v>318</v>
      </c>
      <c r="D9" s="23">
        <v>16.3</v>
      </c>
      <c r="E9" s="23">
        <v>17.8</v>
      </c>
      <c r="F9" s="23">
        <v>13.2</v>
      </c>
      <c r="G9" s="23">
        <v>16</v>
      </c>
      <c r="H9" s="23">
        <v>9.2</v>
      </c>
    </row>
    <row r="10" spans="1:8" ht="30.75" customHeight="1">
      <c r="A10" s="47" t="s">
        <v>6</v>
      </c>
      <c r="B10" s="20" t="s">
        <v>398</v>
      </c>
      <c r="D10" s="24">
        <v>1.2</v>
      </c>
      <c r="E10" s="24">
        <v>1.2</v>
      </c>
      <c r="F10" s="24">
        <v>1.2</v>
      </c>
      <c r="G10" s="24">
        <v>1.2</v>
      </c>
      <c r="H10" s="24">
        <v>1.2</v>
      </c>
    </row>
    <row r="11" spans="1:9" ht="17.25" customHeight="1">
      <c r="A11" s="47" t="s">
        <v>8</v>
      </c>
      <c r="B11" s="20" t="s">
        <v>438</v>
      </c>
      <c r="C11" s="10" t="s">
        <v>337</v>
      </c>
      <c r="D11" s="39">
        <v>27</v>
      </c>
      <c r="E11" s="39">
        <v>27</v>
      </c>
      <c r="F11" s="39">
        <v>27</v>
      </c>
      <c r="G11" s="39">
        <v>27</v>
      </c>
      <c r="H11" s="39">
        <v>27</v>
      </c>
      <c r="I11" s="4"/>
    </row>
    <row r="12" spans="1:9" ht="15.75" customHeight="1">
      <c r="A12" s="47" t="s">
        <v>371</v>
      </c>
      <c r="B12" s="20" t="s">
        <v>439</v>
      </c>
      <c r="C12" s="10" t="s">
        <v>372</v>
      </c>
      <c r="D12" s="11">
        <f>D9*0.01*(1+0.01*((D10-1)*100))</f>
        <v>0.1956</v>
      </c>
      <c r="E12" s="11">
        <f>E9*0.01*(1+0.01*((E10-1)*100))</f>
        <v>0.2136</v>
      </c>
      <c r="F12" s="11">
        <f>F9*0.01*(1+0.01*((F10-1)*100))</f>
        <v>0.1584</v>
      </c>
      <c r="G12" s="11">
        <f>G9*0.01*(1+0.01*((G10-1)*100))</f>
        <v>0.192</v>
      </c>
      <c r="H12" s="11">
        <f>H9*0.01*(1+0.01*((H10-1)*100))</f>
        <v>0.1104</v>
      </c>
      <c r="I12" s="4"/>
    </row>
    <row r="13" spans="1:9" ht="18" customHeight="1">
      <c r="A13" s="47" t="s">
        <v>371</v>
      </c>
      <c r="B13" s="20" t="s">
        <v>439</v>
      </c>
      <c r="C13" s="10" t="s">
        <v>373</v>
      </c>
      <c r="D13" s="11">
        <f>D12*D6</f>
        <v>39.315599999999996</v>
      </c>
      <c r="E13" s="11">
        <f>E12*E6</f>
        <v>42.933600000000006</v>
      </c>
      <c r="F13" s="11">
        <f>F12*F6</f>
        <v>31.838400000000004</v>
      </c>
      <c r="G13" s="11">
        <f>G12*G6</f>
        <v>38.592</v>
      </c>
      <c r="H13" s="11">
        <f>H12*H6</f>
        <v>22.1904</v>
      </c>
      <c r="I13" s="4"/>
    </row>
    <row r="14" spans="1:8" ht="18" customHeight="1">
      <c r="A14" s="47" t="s">
        <v>9</v>
      </c>
      <c r="B14" s="20" t="s">
        <v>439</v>
      </c>
      <c r="C14" s="1" t="s">
        <v>337</v>
      </c>
      <c r="D14" s="7">
        <f>D9*0.01*(1+0.01*((D10-1)*100))*D11</f>
        <v>5.2812</v>
      </c>
      <c r="E14" s="7">
        <f>E9*0.01*(1+0.01*((E10-1)*100))*E11</f>
        <v>5.767200000000001</v>
      </c>
      <c r="F14" s="7">
        <f>F9*0.01*(1+0.01*((F10-1)*100))*F11</f>
        <v>4.276800000000001</v>
      </c>
      <c r="G14" s="7">
        <f>G9*0.01*(1+0.01*((G10-1)*100))*G11</f>
        <v>5.184</v>
      </c>
      <c r="H14" s="7">
        <f>H9*0.01*(1+0.01*((H10-1)*100))*H11</f>
        <v>2.9808</v>
      </c>
    </row>
    <row r="15" spans="1:2" ht="27" customHeight="1">
      <c r="A15" s="48" t="s">
        <v>313</v>
      </c>
      <c r="B15" s="43"/>
    </row>
    <row r="16" spans="1:8" ht="26.25" customHeight="1">
      <c r="A16" s="47" t="s">
        <v>314</v>
      </c>
      <c r="B16" s="20" t="s">
        <v>398</v>
      </c>
      <c r="C16" s="8" t="s">
        <v>320</v>
      </c>
      <c r="D16" s="8">
        <v>2.1</v>
      </c>
      <c r="E16" s="23">
        <v>2.1</v>
      </c>
      <c r="F16" s="10">
        <v>2.1</v>
      </c>
      <c r="G16" s="10">
        <v>2.1</v>
      </c>
      <c r="H16" s="10">
        <v>2.1</v>
      </c>
    </row>
    <row r="17" spans="1:8" ht="26.25" customHeight="1">
      <c r="A17" s="47" t="s">
        <v>315</v>
      </c>
      <c r="B17" s="20" t="s">
        <v>398</v>
      </c>
      <c r="C17" s="8" t="s">
        <v>320</v>
      </c>
      <c r="D17" s="8">
        <v>0.3</v>
      </c>
      <c r="E17" s="23">
        <v>0.3</v>
      </c>
      <c r="F17" s="10">
        <v>0.3</v>
      </c>
      <c r="G17" s="10">
        <v>0.3</v>
      </c>
      <c r="H17" s="10">
        <v>0.3</v>
      </c>
    </row>
    <row r="18" spans="1:8" ht="26.25" customHeight="1">
      <c r="A18" s="47" t="s">
        <v>316</v>
      </c>
      <c r="B18" s="20" t="s">
        <v>398</v>
      </c>
      <c r="C18" s="8" t="s">
        <v>320</v>
      </c>
      <c r="D18" s="8">
        <v>0.1</v>
      </c>
      <c r="E18" s="23">
        <v>0.1</v>
      </c>
      <c r="F18" s="10">
        <v>0.1</v>
      </c>
      <c r="G18" s="10">
        <v>0.1</v>
      </c>
      <c r="H18" s="10">
        <v>0.1</v>
      </c>
    </row>
    <row r="19" spans="1:8" ht="26.25" customHeight="1">
      <c r="A19" s="47" t="s">
        <v>317</v>
      </c>
      <c r="B19" s="20" t="s">
        <v>398</v>
      </c>
      <c r="C19" s="8" t="s">
        <v>320</v>
      </c>
      <c r="D19" s="8">
        <v>0.25</v>
      </c>
      <c r="E19" s="23">
        <v>0.25</v>
      </c>
      <c r="F19" s="10">
        <v>0.25</v>
      </c>
      <c r="G19" s="10">
        <v>0.25</v>
      </c>
      <c r="H19" s="10">
        <v>0.25</v>
      </c>
    </row>
    <row r="20" spans="1:10" ht="26.25" customHeight="1">
      <c r="A20" s="47" t="s">
        <v>375</v>
      </c>
      <c r="B20" s="20" t="s">
        <v>444</v>
      </c>
      <c r="C20" s="8" t="s">
        <v>374</v>
      </c>
      <c r="D20" s="39">
        <v>177.8</v>
      </c>
      <c r="E20" s="39">
        <v>177.8</v>
      </c>
      <c r="F20" s="39">
        <v>177.8</v>
      </c>
      <c r="G20" s="39">
        <v>177.8</v>
      </c>
      <c r="H20" s="39">
        <v>177.8</v>
      </c>
      <c r="I20" s="9"/>
      <c r="J20" s="4"/>
    </row>
    <row r="21" spans="1:10" ht="26.25" customHeight="1">
      <c r="A21" s="47" t="s">
        <v>376</v>
      </c>
      <c r="B21" s="20" t="s">
        <v>445</v>
      </c>
      <c r="C21" s="8" t="s">
        <v>374</v>
      </c>
      <c r="D21" s="39">
        <v>219.75</v>
      </c>
      <c r="E21" s="39">
        <v>219.75</v>
      </c>
      <c r="F21" s="39">
        <v>219.75</v>
      </c>
      <c r="G21" s="39">
        <v>219.75</v>
      </c>
      <c r="H21" s="39">
        <v>219.75</v>
      </c>
      <c r="I21" s="9"/>
      <c r="J21" s="4"/>
    </row>
    <row r="22" spans="1:10" ht="26.25" customHeight="1">
      <c r="A22" s="47" t="s">
        <v>377</v>
      </c>
      <c r="B22" s="20" t="s">
        <v>447</v>
      </c>
      <c r="C22" s="8" t="s">
        <v>374</v>
      </c>
      <c r="D22" s="39">
        <f>335/4</f>
        <v>83.75</v>
      </c>
      <c r="E22" s="39">
        <f>335/4</f>
        <v>83.75</v>
      </c>
      <c r="F22" s="39">
        <f>335/4</f>
        <v>83.75</v>
      </c>
      <c r="G22" s="39">
        <f>335/4</f>
        <v>83.75</v>
      </c>
      <c r="H22" s="39">
        <f>335/4</f>
        <v>83.75</v>
      </c>
      <c r="I22" s="9"/>
      <c r="J22" s="4"/>
    </row>
    <row r="23" spans="1:10" ht="26.25" customHeight="1">
      <c r="A23" s="47" t="s">
        <v>378</v>
      </c>
      <c r="B23" s="20" t="s">
        <v>446</v>
      </c>
      <c r="C23" s="8" t="s">
        <v>374</v>
      </c>
      <c r="D23" s="39">
        <f>275/5</f>
        <v>55</v>
      </c>
      <c r="E23" s="39">
        <f>275/5</f>
        <v>55</v>
      </c>
      <c r="F23" s="39">
        <f>275/5</f>
        <v>55</v>
      </c>
      <c r="G23" s="39">
        <f>275/5</f>
        <v>55</v>
      </c>
      <c r="H23" s="39">
        <f>275/5</f>
        <v>55</v>
      </c>
      <c r="I23" s="9"/>
      <c r="J23" s="4"/>
    </row>
    <row r="24" spans="1:10" ht="18" customHeight="1">
      <c r="A24" s="47" t="s">
        <v>379</v>
      </c>
      <c r="B24" s="20" t="s">
        <v>439</v>
      </c>
      <c r="C24" s="8" t="s">
        <v>476</v>
      </c>
      <c r="D24" s="9">
        <f>D12*D16*D20/100</f>
        <v>0.73033128</v>
      </c>
      <c r="E24" s="9">
        <f>E12*E16*E20/100</f>
        <v>0.7975396800000002</v>
      </c>
      <c r="F24" s="9">
        <f>F12*F16*F20/100</f>
        <v>0.5914339200000002</v>
      </c>
      <c r="G24" s="9">
        <f>G12*G16*G20/100</f>
        <v>0.7168896000000001</v>
      </c>
      <c r="H24" s="9">
        <f>H12*H16*H20/100</f>
        <v>0.41221152000000005</v>
      </c>
      <c r="I24" s="9"/>
      <c r="J24" s="4"/>
    </row>
    <row r="25" spans="1:10" ht="18" customHeight="1">
      <c r="A25" s="47" t="s">
        <v>380</v>
      </c>
      <c r="B25" s="20" t="s">
        <v>439</v>
      </c>
      <c r="C25" s="8" t="s">
        <v>476</v>
      </c>
      <c r="D25" s="9">
        <f>D12*D17*D21/100</f>
        <v>0.1289493</v>
      </c>
      <c r="E25" s="9">
        <f>E12*E17*E21/100</f>
        <v>0.1408158</v>
      </c>
      <c r="F25" s="9">
        <f>F12*F17*F21/100</f>
        <v>0.1044252</v>
      </c>
      <c r="G25" s="9">
        <f>G12*G17*G21/100</f>
        <v>0.126576</v>
      </c>
      <c r="H25" s="9">
        <f>H12*H17*H21/100</f>
        <v>0.07278119999999999</v>
      </c>
      <c r="I25" s="9"/>
      <c r="J25" s="4"/>
    </row>
    <row r="26" spans="1:10" ht="18" customHeight="1">
      <c r="A26" s="47" t="s">
        <v>382</v>
      </c>
      <c r="B26" s="20" t="s">
        <v>439</v>
      </c>
      <c r="C26" s="8" t="s">
        <v>476</v>
      </c>
      <c r="D26" s="9">
        <f>D12*D18*D22/100</f>
        <v>0.0163815</v>
      </c>
      <c r="E26" s="9">
        <f>E12*E18*E22/100</f>
        <v>0.017889000000000002</v>
      </c>
      <c r="F26" s="9">
        <f>F12*F18*F22/100</f>
        <v>0.013266000000000002</v>
      </c>
      <c r="G26" s="9">
        <f>G12*G18*G22/100</f>
        <v>0.01608</v>
      </c>
      <c r="H26" s="9">
        <f>H12*H18*H22/100</f>
        <v>0.009246</v>
      </c>
      <c r="I26" s="9"/>
      <c r="J26" s="4"/>
    </row>
    <row r="27" spans="1:10" ht="18" customHeight="1">
      <c r="A27" s="47" t="s">
        <v>381</v>
      </c>
      <c r="B27" s="20" t="s">
        <v>439</v>
      </c>
      <c r="C27" s="8" t="s">
        <v>476</v>
      </c>
      <c r="D27" s="9">
        <f>D12*D19*D23/100</f>
        <v>0.026895</v>
      </c>
      <c r="E27" s="9">
        <f>E12*E19*E23/100</f>
        <v>0.029370000000000004</v>
      </c>
      <c r="F27" s="9">
        <f>F12*F19*F23/100</f>
        <v>0.021780000000000004</v>
      </c>
      <c r="G27" s="9">
        <f>G12*G19*G23/100</f>
        <v>0.0264</v>
      </c>
      <c r="H27" s="9">
        <f>H12*H19*H23/100</f>
        <v>0.01518</v>
      </c>
      <c r="I27" s="9"/>
      <c r="J27" s="4"/>
    </row>
    <row r="28" spans="1:8" ht="18" customHeight="1">
      <c r="A28" s="47" t="s">
        <v>389</v>
      </c>
      <c r="B28" s="20" t="s">
        <v>439</v>
      </c>
      <c r="C28" s="1" t="s">
        <v>385</v>
      </c>
      <c r="D28" s="7">
        <f>SUM(D24:D27)</f>
        <v>0.9025570800000001</v>
      </c>
      <c r="E28" s="7">
        <f>SUM(E24:E27)</f>
        <v>0.9856144800000003</v>
      </c>
      <c r="F28" s="7">
        <f>SUM(F24:F27)</f>
        <v>0.7309051200000002</v>
      </c>
      <c r="G28" s="7">
        <f>SUM(G24:G27)</f>
        <v>0.8859456000000001</v>
      </c>
      <c r="H28" s="7">
        <f>SUM(H24:H27)</f>
        <v>0.50941872</v>
      </c>
    </row>
    <row r="29" spans="1:10" ht="27" customHeight="1">
      <c r="A29" s="48" t="s">
        <v>319</v>
      </c>
      <c r="B29" s="43"/>
      <c r="E29" s="8"/>
      <c r="F29" s="8"/>
      <c r="G29" s="8"/>
      <c r="H29" s="8"/>
      <c r="I29" s="8"/>
      <c r="J29" s="8"/>
    </row>
    <row r="30" spans="1:8" ht="18" customHeight="1">
      <c r="A30" s="47" t="s">
        <v>324</v>
      </c>
      <c r="B30" s="20" t="s">
        <v>399</v>
      </c>
      <c r="C30" s="1" t="s">
        <v>321</v>
      </c>
      <c r="D30" s="23">
        <v>70</v>
      </c>
      <c r="E30" s="23">
        <v>70</v>
      </c>
      <c r="F30" s="23">
        <v>65</v>
      </c>
      <c r="G30" s="23">
        <v>50</v>
      </c>
      <c r="H30" s="23">
        <v>70</v>
      </c>
    </row>
    <row r="31" spans="1:8" ht="18" customHeight="1">
      <c r="A31" s="47" t="s">
        <v>322</v>
      </c>
      <c r="B31" s="20" t="s">
        <v>448</v>
      </c>
      <c r="C31" s="1" t="s">
        <v>323</v>
      </c>
      <c r="D31" s="23">
        <v>6</v>
      </c>
      <c r="E31" s="23">
        <v>6</v>
      </c>
      <c r="F31" s="23">
        <v>6</v>
      </c>
      <c r="G31" s="23">
        <v>6</v>
      </c>
      <c r="H31" s="23">
        <v>4</v>
      </c>
    </row>
    <row r="32" spans="1:9" ht="27.75" customHeight="1">
      <c r="A32" s="47" t="s">
        <v>383</v>
      </c>
      <c r="B32" s="20" t="s">
        <v>449</v>
      </c>
      <c r="C32" s="1" t="s">
        <v>337</v>
      </c>
      <c r="D32" s="39">
        <v>5400</v>
      </c>
      <c r="E32" s="39">
        <v>3900</v>
      </c>
      <c r="F32" s="39">
        <v>3900</v>
      </c>
      <c r="G32" s="39">
        <v>1850</v>
      </c>
      <c r="H32" s="39">
        <v>3900</v>
      </c>
      <c r="I32" s="10"/>
    </row>
    <row r="33" spans="1:9" ht="18" customHeight="1">
      <c r="A33" s="47" t="s">
        <v>384</v>
      </c>
      <c r="B33" s="20" t="s">
        <v>439</v>
      </c>
      <c r="C33" s="1" t="s">
        <v>385</v>
      </c>
      <c r="D33" s="10">
        <f>D32*D31</f>
        <v>32400</v>
      </c>
      <c r="E33" s="10">
        <f>E32*E31</f>
        <v>23400</v>
      </c>
      <c r="F33" s="10">
        <f>F32*F31</f>
        <v>23400</v>
      </c>
      <c r="G33" s="10">
        <f>G32*G31</f>
        <v>11100</v>
      </c>
      <c r="H33" s="10">
        <f>H32*H31</f>
        <v>15600</v>
      </c>
      <c r="I33" s="10"/>
    </row>
    <row r="34" spans="1:8" ht="18" customHeight="1">
      <c r="A34" s="47" t="s">
        <v>335</v>
      </c>
      <c r="B34" s="20" t="s">
        <v>439</v>
      </c>
      <c r="C34" s="1" t="s">
        <v>385</v>
      </c>
      <c r="D34" s="7">
        <f>D33/(D30*1000)</f>
        <v>0.46285714285714286</v>
      </c>
      <c r="E34" s="7">
        <f>E33/(E30*1000)</f>
        <v>0.3342857142857143</v>
      </c>
      <c r="F34" s="7">
        <f>F33/(F30*1000)</f>
        <v>0.36</v>
      </c>
      <c r="G34" s="7">
        <f>G33/(G30*1000)</f>
        <v>0.222</v>
      </c>
      <c r="H34" s="7">
        <f>H33/(H30*1000)</f>
        <v>0.22285714285714286</v>
      </c>
    </row>
    <row r="35" spans="1:10" ht="27" customHeight="1">
      <c r="A35" s="48" t="s">
        <v>325</v>
      </c>
      <c r="B35" s="43"/>
      <c r="C35" s="1"/>
      <c r="E35" s="8"/>
      <c r="F35" s="8"/>
      <c r="G35" s="8"/>
      <c r="H35" s="8"/>
      <c r="I35" s="8"/>
      <c r="J35" s="8"/>
    </row>
    <row r="36" spans="1:8" ht="27">
      <c r="A36" s="47" t="s">
        <v>326</v>
      </c>
      <c r="B36" s="20" t="s">
        <v>400</v>
      </c>
      <c r="C36" s="1" t="s">
        <v>401</v>
      </c>
      <c r="D36" s="23">
        <v>29</v>
      </c>
      <c r="E36" s="23">
        <v>29</v>
      </c>
      <c r="F36" s="23">
        <v>29</v>
      </c>
      <c r="G36" s="23">
        <v>29</v>
      </c>
      <c r="H36" s="23">
        <v>29</v>
      </c>
    </row>
    <row r="37" spans="1:8" ht="18.75">
      <c r="A37" s="47" t="s">
        <v>327</v>
      </c>
      <c r="B37" s="20" t="s">
        <v>448</v>
      </c>
      <c r="C37" s="1" t="s">
        <v>323</v>
      </c>
      <c r="D37" s="23">
        <v>2</v>
      </c>
      <c r="E37" s="23">
        <v>2</v>
      </c>
      <c r="F37" s="23">
        <v>1</v>
      </c>
      <c r="G37" s="23">
        <v>1</v>
      </c>
      <c r="H37" s="23">
        <v>1</v>
      </c>
    </row>
    <row r="38" spans="1:9" ht="27">
      <c r="A38" s="47" t="s">
        <v>386</v>
      </c>
      <c r="B38" s="20" t="s">
        <v>449</v>
      </c>
      <c r="C38" s="1" t="s">
        <v>337</v>
      </c>
      <c r="D38" s="39">
        <v>2400</v>
      </c>
      <c r="E38" s="39">
        <v>3700</v>
      </c>
      <c r="F38" s="39">
        <v>2000</v>
      </c>
      <c r="G38" s="39">
        <v>2600</v>
      </c>
      <c r="H38" s="39">
        <v>2600</v>
      </c>
      <c r="I38" s="10"/>
    </row>
    <row r="39" spans="1:9" ht="18.75">
      <c r="A39" s="47" t="s">
        <v>387</v>
      </c>
      <c r="B39" s="20" t="s">
        <v>439</v>
      </c>
      <c r="C39" s="1" t="s">
        <v>385</v>
      </c>
      <c r="D39" s="10">
        <f>D38*D37</f>
        <v>4800</v>
      </c>
      <c r="E39" s="10">
        <f>E38*E37</f>
        <v>7400</v>
      </c>
      <c r="F39" s="10">
        <f>F38*F37</f>
        <v>2000</v>
      </c>
      <c r="G39" s="10">
        <f>G38*G37</f>
        <v>2600</v>
      </c>
      <c r="H39" s="10">
        <f>H38*H37</f>
        <v>2600</v>
      </c>
      <c r="I39" s="10"/>
    </row>
    <row r="40" spans="1:8" ht="18.75">
      <c r="A40" s="47" t="s">
        <v>333</v>
      </c>
      <c r="B40" s="20" t="s">
        <v>439</v>
      </c>
      <c r="C40" s="1" t="s">
        <v>385</v>
      </c>
      <c r="D40" s="7">
        <f>D39/(D36*D37*D6*30.42)</f>
        <v>0.013534991166726388</v>
      </c>
      <c r="E40" s="7">
        <f>E39/(E36*E37*E6*30.42)</f>
        <v>0.020866444715369848</v>
      </c>
      <c r="F40" s="7">
        <f>F39/(F36*F37*F6*30.42)</f>
        <v>0.011279159305605323</v>
      </c>
      <c r="G40" s="7">
        <f>G39/(G36*G37*G6*30.42)</f>
        <v>0.014662907097286921</v>
      </c>
      <c r="H40" s="7">
        <f>H39/(H36*H37*H6*30.42)</f>
        <v>0.014662907097286921</v>
      </c>
    </row>
    <row r="41" spans="1:3" ht="36" customHeight="1">
      <c r="A41" s="51" t="s">
        <v>328</v>
      </c>
      <c r="B41" s="44"/>
      <c r="C41" s="1"/>
    </row>
    <row r="42" spans="1:8" ht="45.75" customHeight="1">
      <c r="A42" s="52" t="s">
        <v>329</v>
      </c>
      <c r="B42" s="169" t="s">
        <v>452</v>
      </c>
      <c r="C42" s="1" t="s">
        <v>330</v>
      </c>
      <c r="D42" s="21">
        <v>245.1</v>
      </c>
      <c r="E42" s="21">
        <v>245.1</v>
      </c>
      <c r="F42" s="21">
        <v>245.1</v>
      </c>
      <c r="G42" s="21">
        <v>245.1</v>
      </c>
      <c r="H42" s="21">
        <v>245.1</v>
      </c>
    </row>
    <row r="43" spans="1:8" ht="18.75">
      <c r="A43" s="47" t="s">
        <v>347</v>
      </c>
      <c r="B43" s="169"/>
      <c r="D43" s="7">
        <f>D42/1000</f>
        <v>0.24509999999999998</v>
      </c>
      <c r="E43" s="7">
        <f>E42/1000</f>
        <v>0.24509999999999998</v>
      </c>
      <c r="F43" s="7">
        <f>F42/1000</f>
        <v>0.24509999999999998</v>
      </c>
      <c r="G43" s="7">
        <f>G42/1000</f>
        <v>0.24509999999999998</v>
      </c>
      <c r="H43" s="7">
        <f>H42/1000</f>
        <v>0.24509999999999998</v>
      </c>
    </row>
    <row r="44" spans="1:3" ht="27" customHeight="1">
      <c r="A44" s="47" t="s">
        <v>336</v>
      </c>
      <c r="C44" s="1"/>
    </row>
    <row r="45" spans="1:8" ht="27">
      <c r="A45" s="47" t="s">
        <v>341</v>
      </c>
      <c r="B45" s="20" t="s">
        <v>453</v>
      </c>
      <c r="C45" s="1" t="s">
        <v>337</v>
      </c>
      <c r="D45" s="39">
        <v>5300</v>
      </c>
      <c r="E45" s="39">
        <v>5300</v>
      </c>
      <c r="F45" s="39">
        <v>5300</v>
      </c>
      <c r="G45" s="39">
        <v>5300</v>
      </c>
      <c r="H45" s="39">
        <v>5300</v>
      </c>
    </row>
    <row r="46" spans="1:8" ht="27">
      <c r="A46" s="47" t="s">
        <v>391</v>
      </c>
      <c r="B46" s="20" t="s">
        <v>450</v>
      </c>
      <c r="C46" s="1" t="s">
        <v>390</v>
      </c>
      <c r="D46" s="23">
        <v>166.1</v>
      </c>
      <c r="E46" s="23">
        <v>166.1</v>
      </c>
      <c r="F46" s="23">
        <v>166.1</v>
      </c>
      <c r="G46" s="23">
        <v>166.1</v>
      </c>
      <c r="H46" s="23">
        <v>166.1</v>
      </c>
    </row>
    <row r="47" spans="1:8" ht="18.75">
      <c r="A47" s="47" t="s">
        <v>342</v>
      </c>
      <c r="B47" s="20" t="s">
        <v>439</v>
      </c>
      <c r="C47" s="1" t="s">
        <v>337</v>
      </c>
      <c r="D47" s="11">
        <f>D45/D46</f>
        <v>31.908488862131247</v>
      </c>
      <c r="E47" s="11">
        <f>E45/E46</f>
        <v>31.908488862131247</v>
      </c>
      <c r="F47" s="11">
        <f>F45/F46</f>
        <v>31.908488862131247</v>
      </c>
      <c r="G47" s="11">
        <f>G45/G46</f>
        <v>31.908488862131247</v>
      </c>
      <c r="H47" s="11">
        <f>H45/H46</f>
        <v>31.908488862131247</v>
      </c>
    </row>
    <row r="48" spans="1:8" ht="54" customHeight="1">
      <c r="A48" s="47" t="s">
        <v>349</v>
      </c>
      <c r="B48" s="20" t="s">
        <v>456</v>
      </c>
      <c r="C48" s="1" t="s">
        <v>340</v>
      </c>
      <c r="D48" s="10">
        <v>1.1</v>
      </c>
      <c r="E48" s="10">
        <v>1.1</v>
      </c>
      <c r="F48" s="10">
        <v>1.1</v>
      </c>
      <c r="G48" s="10">
        <v>1.1</v>
      </c>
      <c r="H48" s="10">
        <v>1.1</v>
      </c>
    </row>
    <row r="49" spans="1:8" ht="39.75" customHeight="1">
      <c r="A49" s="47" t="s">
        <v>350</v>
      </c>
      <c r="B49" s="20" t="s">
        <v>457</v>
      </c>
      <c r="C49" s="1" t="s">
        <v>340</v>
      </c>
      <c r="D49" s="10">
        <v>1</v>
      </c>
      <c r="E49" s="10">
        <v>1</v>
      </c>
      <c r="F49" s="10">
        <v>1</v>
      </c>
      <c r="G49" s="10">
        <v>1</v>
      </c>
      <c r="H49" s="10">
        <v>1</v>
      </c>
    </row>
    <row r="50" spans="1:8" ht="18.75">
      <c r="A50" s="47" t="s">
        <v>454</v>
      </c>
      <c r="B50" s="20" t="s">
        <v>439</v>
      </c>
      <c r="C50" s="1" t="s">
        <v>338</v>
      </c>
      <c r="D50" s="10">
        <f>D49+D48</f>
        <v>2.1</v>
      </c>
      <c r="E50" s="10">
        <f>E49+E48</f>
        <v>2.1</v>
      </c>
      <c r="F50" s="10">
        <f>F49+F48</f>
        <v>2.1</v>
      </c>
      <c r="G50" s="10">
        <f>G49+G48</f>
        <v>2.1</v>
      </c>
      <c r="H50" s="10">
        <f>H49+H48</f>
        <v>2.1</v>
      </c>
    </row>
    <row r="51" spans="1:8" ht="18.75">
      <c r="A51" s="47" t="s">
        <v>455</v>
      </c>
      <c r="B51" s="20" t="s">
        <v>439</v>
      </c>
      <c r="C51" s="1" t="s">
        <v>337</v>
      </c>
      <c r="D51" s="11">
        <f>D47*D50</f>
        <v>67.00782661047562</v>
      </c>
      <c r="E51" s="11">
        <f>E47*E50</f>
        <v>67.00782661047562</v>
      </c>
      <c r="F51" s="11">
        <f>F47*F50</f>
        <v>67.00782661047562</v>
      </c>
      <c r="G51" s="11">
        <f>G47*G50</f>
        <v>67.00782661047562</v>
      </c>
      <c r="H51" s="11">
        <f>H47*H50</f>
        <v>67.00782661047562</v>
      </c>
    </row>
    <row r="52" spans="1:8" ht="18.75">
      <c r="A52" s="47" t="s">
        <v>344</v>
      </c>
      <c r="B52" s="20" t="s">
        <v>464</v>
      </c>
      <c r="C52" s="1" t="s">
        <v>385</v>
      </c>
      <c r="D52" s="11">
        <f>D51*0.22</f>
        <v>14.741721854304636</v>
      </c>
      <c r="E52" s="11">
        <f>E51*0.22</f>
        <v>14.741721854304636</v>
      </c>
      <c r="F52" s="11">
        <f>F51*0.22</f>
        <v>14.741721854304636</v>
      </c>
      <c r="G52" s="11">
        <f>G51*0.22</f>
        <v>14.741721854304636</v>
      </c>
      <c r="H52" s="11">
        <f>H51*0.22</f>
        <v>14.741721854304636</v>
      </c>
    </row>
    <row r="53" spans="1:8" ht="11.25" customHeight="1" hidden="1">
      <c r="A53" s="47" t="s">
        <v>345</v>
      </c>
      <c r="B53" s="20" t="s">
        <v>439</v>
      </c>
      <c r="C53" s="1" t="s">
        <v>337</v>
      </c>
      <c r="D53" s="11">
        <f>D52+D51</f>
        <v>81.74954846478025</v>
      </c>
      <c r="E53" s="11">
        <f>E52+E51</f>
        <v>81.74954846478025</v>
      </c>
      <c r="F53" s="11">
        <f>F52+F51</f>
        <v>81.74954846478025</v>
      </c>
      <c r="G53" s="11">
        <f>G52+G51</f>
        <v>81.74954846478025</v>
      </c>
      <c r="H53" s="11">
        <f>H52+H51</f>
        <v>81.74954846478025</v>
      </c>
    </row>
    <row r="54" spans="1:8" ht="18.75">
      <c r="A54" s="47" t="s">
        <v>346</v>
      </c>
      <c r="B54" s="20" t="s">
        <v>439</v>
      </c>
      <c r="C54" s="1" t="s">
        <v>385</v>
      </c>
      <c r="D54" s="7">
        <f>D53/20</f>
        <v>4.0874774232390125</v>
      </c>
      <c r="E54" s="7">
        <f>E53/20</f>
        <v>4.0874774232390125</v>
      </c>
      <c r="F54" s="7">
        <f>F53/20</f>
        <v>4.0874774232390125</v>
      </c>
      <c r="G54" s="7">
        <f>G53/20</f>
        <v>4.0874774232390125</v>
      </c>
      <c r="H54" s="7">
        <f>H53/20</f>
        <v>4.0874774232390125</v>
      </c>
    </row>
    <row r="55" spans="1:8" ht="27" customHeight="1">
      <c r="A55" s="47" t="s">
        <v>351</v>
      </c>
      <c r="D55" s="8"/>
      <c r="E55" s="8"/>
      <c r="F55" s="8"/>
      <c r="G55" s="8"/>
      <c r="H55" s="8"/>
    </row>
    <row r="56" spans="1:9" ht="18.75" customHeight="1">
      <c r="A56" s="47" t="s">
        <v>460</v>
      </c>
      <c r="B56" s="20" t="s">
        <v>458</v>
      </c>
      <c r="C56" s="10" t="s">
        <v>392</v>
      </c>
      <c r="D56" s="10">
        <v>3.63</v>
      </c>
      <c r="E56" s="10">
        <v>3.63</v>
      </c>
      <c r="F56" s="10">
        <v>3.63</v>
      </c>
      <c r="G56" s="10">
        <v>3.63</v>
      </c>
      <c r="H56" s="10">
        <v>3.63</v>
      </c>
      <c r="I56" s="10"/>
    </row>
    <row r="57" spans="1:9" ht="18.75" customHeight="1">
      <c r="A57" s="47" t="s">
        <v>461</v>
      </c>
      <c r="B57" s="20" t="s">
        <v>459</v>
      </c>
      <c r="C57" s="10" t="s">
        <v>392</v>
      </c>
      <c r="D57" s="10">
        <v>0.28</v>
      </c>
      <c r="E57" s="10">
        <v>0.28</v>
      </c>
      <c r="F57" s="10">
        <v>0.28</v>
      </c>
      <c r="G57" s="10">
        <v>0.28</v>
      </c>
      <c r="H57" s="10">
        <v>0.28</v>
      </c>
      <c r="I57" s="10"/>
    </row>
    <row r="58" spans="1:9" ht="18.75" customHeight="1">
      <c r="A58" s="47" t="s">
        <v>353</v>
      </c>
      <c r="B58" s="20" t="s">
        <v>462</v>
      </c>
      <c r="C58" s="10" t="s">
        <v>392</v>
      </c>
      <c r="D58" s="10">
        <v>10</v>
      </c>
      <c r="E58" s="10">
        <v>10</v>
      </c>
      <c r="F58" s="10">
        <v>10</v>
      </c>
      <c r="G58" s="10">
        <v>10</v>
      </c>
      <c r="H58" s="10">
        <v>10</v>
      </c>
      <c r="I58" s="10"/>
    </row>
    <row r="59" spans="1:9" ht="18.75" customHeight="1">
      <c r="A59" s="47" t="s">
        <v>354</v>
      </c>
      <c r="B59" s="20" t="s">
        <v>462</v>
      </c>
      <c r="C59" s="10" t="s">
        <v>392</v>
      </c>
      <c r="D59" s="10">
        <v>10</v>
      </c>
      <c r="E59" s="10">
        <v>10</v>
      </c>
      <c r="F59" s="10">
        <v>10</v>
      </c>
      <c r="G59" s="10">
        <v>10</v>
      </c>
      <c r="H59" s="10">
        <v>10</v>
      </c>
      <c r="I59" s="10"/>
    </row>
    <row r="60" spans="1:9" ht="18.75">
      <c r="A60" s="47" t="s">
        <v>355</v>
      </c>
      <c r="B60" s="20" t="s">
        <v>463</v>
      </c>
      <c r="C60" s="10" t="s">
        <v>392</v>
      </c>
      <c r="D60" s="10">
        <v>4</v>
      </c>
      <c r="E60" s="10">
        <v>4</v>
      </c>
      <c r="F60" s="10">
        <v>4</v>
      </c>
      <c r="G60" s="10">
        <v>4</v>
      </c>
      <c r="H60" s="10">
        <v>4</v>
      </c>
      <c r="I60" s="10"/>
    </row>
    <row r="61" spans="1:9" ht="39.75">
      <c r="A61" s="47" t="s">
        <v>465</v>
      </c>
      <c r="B61" s="20" t="s">
        <v>473</v>
      </c>
      <c r="C61" s="10" t="s">
        <v>392</v>
      </c>
      <c r="D61" s="21">
        <v>40</v>
      </c>
      <c r="E61" s="21">
        <v>40</v>
      </c>
      <c r="F61" s="21">
        <v>40</v>
      </c>
      <c r="G61" s="21">
        <v>40</v>
      </c>
      <c r="H61" s="21">
        <v>40</v>
      </c>
      <c r="I61" s="10"/>
    </row>
    <row r="62" spans="1:8" ht="18.75" hidden="1">
      <c r="A62" s="47" t="s">
        <v>360</v>
      </c>
      <c r="B62" s="20" t="s">
        <v>439</v>
      </c>
      <c r="C62" s="1" t="s">
        <v>337</v>
      </c>
      <c r="D62" s="10">
        <f>D61+D60+D59+D58+D57+D56</f>
        <v>67.91</v>
      </c>
      <c r="E62" s="10">
        <f>E61+E60+E59+E58+E57+E56</f>
        <v>67.91</v>
      </c>
      <c r="F62" s="10">
        <f>F61+F60+F59+F58+F57+F56</f>
        <v>67.91</v>
      </c>
      <c r="G62" s="10">
        <f>G61+G60+G59+G58+G57+G56</f>
        <v>67.91</v>
      </c>
      <c r="H62" s="10">
        <f>H61+H60+H59+H58+H57+H56</f>
        <v>67.91</v>
      </c>
    </row>
    <row r="63" spans="1:8" ht="18.75">
      <c r="A63" s="47" t="s">
        <v>361</v>
      </c>
      <c r="B63" s="20" t="s">
        <v>439</v>
      </c>
      <c r="C63" s="1" t="s">
        <v>385</v>
      </c>
      <c r="D63" s="7">
        <f>D62/D6</f>
        <v>0.3378606965174129</v>
      </c>
      <c r="E63" s="7">
        <f>E62/E6</f>
        <v>0.3378606965174129</v>
      </c>
      <c r="F63" s="7">
        <f>F62/F6</f>
        <v>0.3378606965174129</v>
      </c>
      <c r="G63" s="7">
        <f>G62/G6</f>
        <v>0.3378606965174129</v>
      </c>
      <c r="H63" s="7">
        <f>H62/H6</f>
        <v>0.3378606965174129</v>
      </c>
    </row>
    <row r="64" spans="1:8" ht="27" customHeight="1">
      <c r="A64" s="47" t="s">
        <v>357</v>
      </c>
      <c r="D64" s="8"/>
      <c r="E64" s="8"/>
      <c r="F64" s="8"/>
      <c r="G64" s="8"/>
      <c r="H64" s="8"/>
    </row>
    <row r="65" spans="1:8" ht="18.75">
      <c r="A65" s="47" t="s">
        <v>358</v>
      </c>
      <c r="B65" s="20" t="s">
        <v>464</v>
      </c>
      <c r="C65" s="10" t="s">
        <v>393</v>
      </c>
      <c r="D65" s="10">
        <v>819.06</v>
      </c>
      <c r="E65" s="10">
        <v>819.06</v>
      </c>
      <c r="F65" s="10">
        <v>820.06</v>
      </c>
      <c r="G65" s="10">
        <v>821.06</v>
      </c>
      <c r="H65" s="10">
        <v>822.06</v>
      </c>
    </row>
    <row r="66" spans="1:8" ht="18.75" hidden="1">
      <c r="A66" s="47" t="s">
        <v>360</v>
      </c>
      <c r="B66" s="20" t="s">
        <v>439</v>
      </c>
      <c r="C66" s="1" t="s">
        <v>337</v>
      </c>
      <c r="D66" s="7">
        <f>D65/30.42</f>
        <v>26.92504930966469</v>
      </c>
      <c r="E66" s="7">
        <f>E65/30.42</f>
        <v>26.92504930966469</v>
      </c>
      <c r="F66" s="7">
        <f>F65/30.42</f>
        <v>26.95792241946088</v>
      </c>
      <c r="G66" s="7">
        <f>G65/30.42</f>
        <v>26.990795529257063</v>
      </c>
      <c r="H66" s="7">
        <f>H65/30.42</f>
        <v>27.023668639053252</v>
      </c>
    </row>
    <row r="67" spans="1:8" ht="18.75">
      <c r="A67" s="47" t="s">
        <v>361</v>
      </c>
      <c r="B67" s="20" t="s">
        <v>439</v>
      </c>
      <c r="C67" s="1" t="s">
        <v>385</v>
      </c>
      <c r="D67" s="7">
        <f>D66/D6</f>
        <v>0.13395546920231188</v>
      </c>
      <c r="E67" s="7">
        <f>E66/E6</f>
        <v>0.13395546920231188</v>
      </c>
      <c r="F67" s="7">
        <f>F66/F6</f>
        <v>0.13411901701224319</v>
      </c>
      <c r="G67" s="7">
        <f>G66/G6</f>
        <v>0.13428256482217443</v>
      </c>
      <c r="H67" s="7">
        <f>H66/H6</f>
        <v>0.13444611263210574</v>
      </c>
    </row>
    <row r="68" spans="1:8" ht="27" customHeight="1">
      <c r="A68" s="47" t="s">
        <v>359</v>
      </c>
      <c r="D68" s="8"/>
      <c r="E68" s="8"/>
      <c r="F68" s="8"/>
      <c r="G68" s="8"/>
      <c r="H68" s="8"/>
    </row>
    <row r="69" spans="1:8" ht="41.25" customHeight="1">
      <c r="A69" s="47" t="s">
        <v>467</v>
      </c>
      <c r="B69" s="20" t="s">
        <v>466</v>
      </c>
      <c r="C69" s="10" t="s">
        <v>394</v>
      </c>
      <c r="D69" s="10">
        <v>121550</v>
      </c>
      <c r="E69" s="10">
        <v>141500</v>
      </c>
      <c r="F69" s="10">
        <v>141500</v>
      </c>
      <c r="G69" s="10">
        <v>98550</v>
      </c>
      <c r="H69" s="10">
        <v>60000</v>
      </c>
    </row>
    <row r="70" spans="1:8" ht="14.25" customHeight="1" hidden="1">
      <c r="A70" s="47" t="s">
        <v>360</v>
      </c>
      <c r="B70" s="20" t="s">
        <v>439</v>
      </c>
      <c r="C70" s="1" t="s">
        <v>337</v>
      </c>
      <c r="D70" s="7">
        <f>D69/365</f>
        <v>333.013698630137</v>
      </c>
      <c r="E70" s="7">
        <f>E69/365</f>
        <v>387.67123287671234</v>
      </c>
      <c r="F70" s="7">
        <f>F69/365</f>
        <v>387.67123287671234</v>
      </c>
      <c r="G70" s="7">
        <f>G69/365</f>
        <v>270</v>
      </c>
      <c r="H70" s="7">
        <f>H69/365</f>
        <v>164.3835616438356</v>
      </c>
    </row>
    <row r="71" spans="1:8" ht="27">
      <c r="A71" s="47" t="s">
        <v>361</v>
      </c>
      <c r="B71" s="20" t="s">
        <v>474</v>
      </c>
      <c r="C71" s="1" t="s">
        <v>385</v>
      </c>
      <c r="D71" s="7">
        <f>D69/365/201.2</f>
        <v>1.6551376671477984</v>
      </c>
      <c r="E71" s="7">
        <f>E69/365/201.2</f>
        <v>1.9267953920313736</v>
      </c>
      <c r="F71" s="7">
        <f>F69/365/201.2</f>
        <v>1.9267953920313736</v>
      </c>
      <c r="G71" s="7">
        <f>G69/365/201.2</f>
        <v>1.3419483101391652</v>
      </c>
      <c r="H71" s="7">
        <f>H69/365/201.2</f>
        <v>0.8170157139355647</v>
      </c>
    </row>
    <row r="72" spans="1:8" ht="30" customHeight="1" hidden="1">
      <c r="A72" s="49" t="s">
        <v>348</v>
      </c>
      <c r="B72" s="45"/>
      <c r="C72" s="14" t="s">
        <v>337</v>
      </c>
      <c r="D72" s="15">
        <f>D73*D6</f>
        <v>2637.055774496211</v>
      </c>
      <c r="E72" s="15">
        <f>E73*E6</f>
        <v>2781.6702796182303</v>
      </c>
      <c r="F72" s="15">
        <f>F73*F6</f>
        <v>2434.1776984292355</v>
      </c>
      <c r="G72" s="15">
        <f>G73*G6</f>
        <v>2503.1087778648252</v>
      </c>
      <c r="H72" s="15">
        <f>H73*H6</f>
        <v>1879.2773819719835</v>
      </c>
    </row>
    <row r="73" spans="1:8" ht="21.75" customHeight="1">
      <c r="A73" s="49" t="s">
        <v>363</v>
      </c>
      <c r="B73" s="45"/>
      <c r="C73" s="14" t="s">
        <v>385</v>
      </c>
      <c r="D73" s="15">
        <f>D71+D67+D63+D54+D43+D40+D34+D28+D14</f>
        <v>13.119680470130405</v>
      </c>
      <c r="E73" s="15">
        <f>E71+E67+E63+E54+E43+E40+E34+E28+E14</f>
        <v>13.839155619991196</v>
      </c>
      <c r="F73" s="15">
        <f>F71+F67+F63+F54+F43+F40+F34+F28+F14</f>
        <v>12.110336808105648</v>
      </c>
      <c r="G73" s="15">
        <f>G71+G67+G63+G54+G43+G40+G34+G28+G14</f>
        <v>12.453277501815052</v>
      </c>
      <c r="H73" s="15">
        <f>H71+H67+H63+H54+H43+H40+H34+H28+H14</f>
        <v>9.349638716278525</v>
      </c>
    </row>
    <row r="74" ht="33" customHeight="1">
      <c r="A74" s="47" t="s">
        <v>364</v>
      </c>
    </row>
    <row r="75" spans="1:8" ht="18.75" hidden="1">
      <c r="A75" s="47" t="s">
        <v>365</v>
      </c>
      <c r="B75" s="20" t="s">
        <v>439</v>
      </c>
      <c r="C75" s="1" t="s">
        <v>337</v>
      </c>
      <c r="D75" s="7">
        <f aca="true" t="shared" si="0" ref="D75:H76">D72*0.15</f>
        <v>395.5583661744317</v>
      </c>
      <c r="E75" s="7">
        <f t="shared" si="0"/>
        <v>417.2505419427345</v>
      </c>
      <c r="F75" s="7">
        <f t="shared" si="0"/>
        <v>365.1266547643853</v>
      </c>
      <c r="G75" s="7">
        <f t="shared" si="0"/>
        <v>375.4663166797238</v>
      </c>
      <c r="H75" s="7">
        <f t="shared" si="0"/>
        <v>281.8916072957975</v>
      </c>
    </row>
    <row r="76" spans="1:8" ht="18.75">
      <c r="A76" s="47" t="s">
        <v>366</v>
      </c>
      <c r="B76" s="20" t="s">
        <v>439</v>
      </c>
      <c r="C76" s="1" t="s">
        <v>385</v>
      </c>
      <c r="D76" s="7">
        <f t="shared" si="0"/>
        <v>1.9679520705195606</v>
      </c>
      <c r="E76" s="7">
        <f t="shared" si="0"/>
        <v>2.0758733429986793</v>
      </c>
      <c r="F76" s="7">
        <f t="shared" si="0"/>
        <v>1.8165505212158473</v>
      </c>
      <c r="G76" s="7">
        <f t="shared" si="0"/>
        <v>1.8679916252722577</v>
      </c>
      <c r="H76" s="7">
        <f t="shared" si="0"/>
        <v>1.4024458074417787</v>
      </c>
    </row>
    <row r="77" spans="1:8" ht="31.5" customHeight="1">
      <c r="A77" s="50" t="s">
        <v>369</v>
      </c>
      <c r="B77" s="46"/>
      <c r="C77" s="16"/>
      <c r="D77" s="17">
        <f>D76+D73</f>
        <v>15.087632540649965</v>
      </c>
      <c r="E77" s="17">
        <f>E76+E73</f>
        <v>15.915028962989876</v>
      </c>
      <c r="F77" s="17">
        <f>F76+F73</f>
        <v>13.926887329321495</v>
      </c>
      <c r="G77" s="17">
        <f>G76+G73</f>
        <v>14.321269127087309</v>
      </c>
      <c r="H77" s="17">
        <f>H76+H73</f>
        <v>10.752084523720304</v>
      </c>
    </row>
  </sheetData>
  <sheetProtection/>
  <mergeCells count="1">
    <mergeCell ref="B42:B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14"/>
  <sheetViews>
    <sheetView zoomScalePageLayoutView="0" workbookViewId="0" topLeftCell="A1">
      <selection activeCell="F18" sqref="F18"/>
    </sheetView>
  </sheetViews>
  <sheetFormatPr defaultColWidth="9.00390625" defaultRowHeight="12.75"/>
  <cols>
    <col min="5" max="5" width="18.375" style="3" customWidth="1"/>
    <col min="6" max="6" width="17.25390625" style="3" customWidth="1"/>
    <col min="7" max="7" width="15.875" style="3" customWidth="1"/>
    <col min="8" max="8" width="19.00390625" style="3" customWidth="1"/>
    <col min="9" max="9" width="14.75390625" style="3" customWidth="1"/>
  </cols>
  <sheetData>
    <row r="1" spans="5:9" ht="15.75">
      <c r="E1" s="41" t="s">
        <v>395</v>
      </c>
      <c r="F1" s="41" t="s">
        <v>413</v>
      </c>
      <c r="G1" s="41" t="s">
        <v>437</v>
      </c>
      <c r="H1" s="42" t="s">
        <v>443</v>
      </c>
      <c r="I1" s="42" t="s">
        <v>409</v>
      </c>
    </row>
    <row r="2" spans="5:9" ht="31.5" hidden="1">
      <c r="E2" s="40" t="s">
        <v>435</v>
      </c>
      <c r="F2" s="40" t="s">
        <v>440</v>
      </c>
      <c r="G2" s="40">
        <v>8</v>
      </c>
      <c r="H2" s="40" t="s">
        <v>442</v>
      </c>
      <c r="I2" s="40" t="s">
        <v>441</v>
      </c>
    </row>
    <row r="3" spans="5:9" ht="18.75" hidden="1">
      <c r="E3" s="3" t="s">
        <v>416</v>
      </c>
      <c r="F3" s="3" t="s">
        <v>416</v>
      </c>
      <c r="G3" s="3" t="s">
        <v>416</v>
      </c>
      <c r="H3" s="3" t="s">
        <v>416</v>
      </c>
      <c r="I3" s="3" t="s">
        <v>416</v>
      </c>
    </row>
    <row r="4" spans="1:9" ht="18.75">
      <c r="A4" s="79" t="s">
        <v>7</v>
      </c>
      <c r="E4" s="4">
        <f>'по маркам автобусів'!D14</f>
        <v>5.2812</v>
      </c>
      <c r="F4" s="4">
        <f>'по маркам автобусів'!E14</f>
        <v>5.767200000000001</v>
      </c>
      <c r="G4" s="4">
        <f>'по маркам автобусів'!F14</f>
        <v>4.276800000000001</v>
      </c>
      <c r="H4" s="4">
        <f>'по маркам автобусів'!G14</f>
        <v>5.184</v>
      </c>
      <c r="I4" s="4">
        <f>'по маркам автобусів'!H14</f>
        <v>2.9808</v>
      </c>
    </row>
    <row r="5" spans="1:9" ht="18.75">
      <c r="A5" s="79" t="s">
        <v>313</v>
      </c>
      <c r="E5" s="4">
        <f>'по маркам автобусів'!D28</f>
        <v>0.9025570800000001</v>
      </c>
      <c r="F5" s="4">
        <f>'по маркам автобусів'!E28</f>
        <v>0.9856144800000003</v>
      </c>
      <c r="G5" s="4">
        <f>'по маркам автобусів'!F28</f>
        <v>0.7309051200000002</v>
      </c>
      <c r="H5" s="4">
        <f>'по маркам автобусів'!G28</f>
        <v>0.8859456000000001</v>
      </c>
      <c r="I5" s="4">
        <f>'по маркам автобусів'!H28</f>
        <v>0.50941872</v>
      </c>
    </row>
    <row r="6" spans="1:9" ht="18.75">
      <c r="A6" s="79" t="s">
        <v>319</v>
      </c>
      <c r="E6" s="4">
        <f>'по маркам автобусів'!D34</f>
        <v>0.46285714285714286</v>
      </c>
      <c r="F6" s="4">
        <f>'по маркам автобусів'!E34</f>
        <v>0.3342857142857143</v>
      </c>
      <c r="G6" s="4">
        <f>'по маркам автобусів'!F34</f>
        <v>0.36</v>
      </c>
      <c r="H6" s="4">
        <f>'по маркам автобусів'!G34</f>
        <v>0.222</v>
      </c>
      <c r="I6" s="4">
        <f>'по маркам автобусів'!H34</f>
        <v>0.22285714285714286</v>
      </c>
    </row>
    <row r="7" spans="1:9" ht="18.75">
      <c r="A7" s="79" t="s">
        <v>325</v>
      </c>
      <c r="E7" s="4">
        <f>'по маркам автобусів'!D40</f>
        <v>0.013534991166726388</v>
      </c>
      <c r="F7" s="4">
        <f>'по маркам автобусів'!E40</f>
        <v>0.020866444715369848</v>
      </c>
      <c r="G7" s="4">
        <f>'по маркам автобусів'!F40</f>
        <v>0.011279159305605323</v>
      </c>
      <c r="H7" s="4">
        <f>'по маркам автобусів'!G40</f>
        <v>0.014662907097286921</v>
      </c>
      <c r="I7" s="4">
        <f>'по маркам автобусів'!H40</f>
        <v>0.014662907097286921</v>
      </c>
    </row>
    <row r="8" spans="1:9" ht="18.75">
      <c r="A8" s="79" t="s">
        <v>328</v>
      </c>
      <c r="E8" s="4">
        <f>'по маркам автобусів'!D43</f>
        <v>0.24509999999999998</v>
      </c>
      <c r="F8" s="4">
        <f>'по маркам автобусів'!E43</f>
        <v>0.24509999999999998</v>
      </c>
      <c r="G8" s="4">
        <f>'по маркам автобусів'!F43</f>
        <v>0.24509999999999998</v>
      </c>
      <c r="H8" s="4">
        <f>'по маркам автобусів'!G43</f>
        <v>0.24509999999999998</v>
      </c>
      <c r="I8" s="4">
        <f>'по маркам автобусів'!H43</f>
        <v>0.24509999999999998</v>
      </c>
    </row>
    <row r="9" spans="1:9" ht="18.75">
      <c r="A9" s="80" t="s">
        <v>336</v>
      </c>
      <c r="E9" s="4">
        <f>'по маркам автобусів'!D54</f>
        <v>4.0874774232390125</v>
      </c>
      <c r="F9" s="4">
        <f>'по маркам автобусів'!E54</f>
        <v>4.0874774232390125</v>
      </c>
      <c r="G9" s="4">
        <f>'по маркам автобусів'!F54</f>
        <v>4.0874774232390125</v>
      </c>
      <c r="H9" s="4">
        <f>'по маркам автобусів'!G54</f>
        <v>4.0874774232390125</v>
      </c>
      <c r="I9" s="4">
        <f>'по маркам автобусів'!H54</f>
        <v>4.0874774232390125</v>
      </c>
    </row>
    <row r="10" spans="1:9" ht="18.75">
      <c r="A10" s="80" t="s">
        <v>351</v>
      </c>
      <c r="E10" s="4">
        <f>'по маркам автобусів'!D63</f>
        <v>0.3378606965174129</v>
      </c>
      <c r="F10" s="4">
        <f>'по маркам автобусів'!E63</f>
        <v>0.3378606965174129</v>
      </c>
      <c r="G10" s="4">
        <f>'по маркам автобусів'!F63</f>
        <v>0.3378606965174129</v>
      </c>
      <c r="H10" s="4">
        <f>'по маркам автобусів'!G63</f>
        <v>0.3378606965174129</v>
      </c>
      <c r="I10" s="4">
        <f>'по маркам автобусів'!H63</f>
        <v>0.3378606965174129</v>
      </c>
    </row>
    <row r="11" spans="1:9" ht="18.75">
      <c r="A11" s="80" t="s">
        <v>357</v>
      </c>
      <c r="E11" s="4">
        <f>'по маркам автобусів'!D67</f>
        <v>0.13395546920231188</v>
      </c>
      <c r="F11" s="4">
        <f>'по маркам автобусів'!E67</f>
        <v>0.13395546920231188</v>
      </c>
      <c r="G11" s="4">
        <f>'по маркам автобусів'!F67</f>
        <v>0.13411901701224319</v>
      </c>
      <c r="H11" s="4">
        <f>'по маркам автобусів'!G67</f>
        <v>0.13428256482217443</v>
      </c>
      <c r="I11" s="4">
        <f>'по маркам автобусів'!H67</f>
        <v>0.13444611263210574</v>
      </c>
    </row>
    <row r="12" spans="1:9" ht="18.75">
      <c r="A12" s="80" t="s">
        <v>359</v>
      </c>
      <c r="E12" s="4">
        <f>'по маркам автобусів'!D71</f>
        <v>1.6551376671477984</v>
      </c>
      <c r="F12" s="4">
        <f>'по маркам автобусів'!E71</f>
        <v>1.9267953920313736</v>
      </c>
      <c r="G12" s="4">
        <f>'по маркам автобусів'!F71</f>
        <v>1.9267953920313736</v>
      </c>
      <c r="H12" s="4">
        <f>'по маркам автобусів'!G71</f>
        <v>1.3419483101391652</v>
      </c>
      <c r="I12" s="4">
        <f>'по маркам автобусів'!H71</f>
        <v>0.8170157139355647</v>
      </c>
    </row>
    <row r="13" spans="1:9" ht="18.75">
      <c r="A13" s="80" t="s">
        <v>477</v>
      </c>
      <c r="E13" s="4">
        <f>'по маркам автобусів'!D76</f>
        <v>1.9679520705195606</v>
      </c>
      <c r="F13" s="4">
        <f>'по маркам автобусів'!E76</f>
        <v>2.0758733429986793</v>
      </c>
      <c r="G13" s="4">
        <f>'по маркам автобусів'!F76</f>
        <v>1.8165505212158473</v>
      </c>
      <c r="H13" s="4">
        <f>'по маркам автобусів'!G76</f>
        <v>1.8679916252722577</v>
      </c>
      <c r="I13" s="4">
        <f>'по маркам автобусів'!H76</f>
        <v>1.4024458074417787</v>
      </c>
    </row>
    <row r="14" spans="1:9" ht="18.75">
      <c r="A14" s="65" t="s">
        <v>369</v>
      </c>
      <c r="B14" s="53"/>
      <c r="C14" s="53"/>
      <c r="D14" s="53"/>
      <c r="E14" s="17">
        <f>'по маркам автобусів'!D77</f>
        <v>15.087632540649965</v>
      </c>
      <c r="F14" s="17">
        <f>'по маркам автобусів'!E77</f>
        <v>15.915028962989876</v>
      </c>
      <c r="G14" s="17">
        <f>'по маркам автобусів'!F77</f>
        <v>13.926887329321495</v>
      </c>
      <c r="H14" s="17">
        <f>'по маркам автобусів'!G77</f>
        <v>14.321269127087309</v>
      </c>
      <c r="I14" s="17">
        <f>'по маркам автобусів'!H77</f>
        <v>10.752084523720304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10.375" style="0" customWidth="1"/>
    <col min="2" max="2" width="11.00390625" style="0" customWidth="1"/>
    <col min="3" max="3" width="10.375" style="0" customWidth="1"/>
    <col min="4" max="4" width="9.625" style="0" customWidth="1"/>
    <col min="5" max="5" width="10.25390625" style="0" customWidth="1"/>
    <col min="6" max="6" width="9.75390625" style="0" customWidth="1"/>
    <col min="7" max="7" width="8.875" style="0" customWidth="1"/>
    <col min="8" max="8" width="12.00390625" style="0" customWidth="1"/>
    <col min="9" max="9" width="8.125" style="0" customWidth="1"/>
    <col min="10" max="10" width="10.125" style="0" customWidth="1"/>
    <col min="11" max="11" width="10.625" style="0" customWidth="1"/>
    <col min="12" max="12" width="10.375" style="0" customWidth="1"/>
  </cols>
  <sheetData>
    <row r="1" spans="1:13" s="3" customFormat="1" ht="18.75">
      <c r="A1" s="172" t="s">
        <v>0</v>
      </c>
      <c r="B1" s="173"/>
      <c r="C1" s="174"/>
      <c r="D1" s="170" t="s">
        <v>395</v>
      </c>
      <c r="E1" s="171"/>
      <c r="F1" s="170" t="s">
        <v>413</v>
      </c>
      <c r="G1" s="171"/>
      <c r="H1" s="170" t="s">
        <v>437</v>
      </c>
      <c r="I1" s="171"/>
      <c r="J1" s="170" t="s">
        <v>443</v>
      </c>
      <c r="K1" s="171"/>
      <c r="L1" s="170" t="s">
        <v>409</v>
      </c>
      <c r="M1" s="171"/>
    </row>
    <row r="2" spans="1:13" ht="15.75">
      <c r="A2" s="70" t="s">
        <v>369</v>
      </c>
      <c r="B2" s="71"/>
      <c r="C2" s="72"/>
      <c r="D2" s="63">
        <f>'по маркам автобусів'!D77</f>
        <v>15.087632540649965</v>
      </c>
      <c r="E2" s="64"/>
      <c r="F2" s="63">
        <f>'по маркам автобусів'!E77</f>
        <v>15.915028962989876</v>
      </c>
      <c r="G2" s="64"/>
      <c r="H2" s="63">
        <f>'по маркам автобусів'!F77</f>
        <v>13.926887329321495</v>
      </c>
      <c r="I2" s="64"/>
      <c r="J2" s="63">
        <f>'по маркам автобусів'!G77</f>
        <v>14.321269127087309</v>
      </c>
      <c r="K2" s="64"/>
      <c r="L2" s="63">
        <f>'по маркам автобусів'!H77</f>
        <v>10.752084523720304</v>
      </c>
      <c r="M2" s="64"/>
    </row>
    <row r="3" spans="1:13" ht="51">
      <c r="A3" s="76" t="s">
        <v>468</v>
      </c>
      <c r="B3" s="73" t="s">
        <v>469</v>
      </c>
      <c r="C3" s="69" t="s">
        <v>470</v>
      </c>
      <c r="D3" s="61" t="s">
        <v>471</v>
      </c>
      <c r="E3" s="62" t="s">
        <v>472</v>
      </c>
      <c r="F3" s="61" t="s">
        <v>471</v>
      </c>
      <c r="G3" s="62" t="s">
        <v>472</v>
      </c>
      <c r="H3" s="61" t="s">
        <v>471</v>
      </c>
      <c r="I3" s="62" t="s">
        <v>472</v>
      </c>
      <c r="J3" s="61" t="s">
        <v>471</v>
      </c>
      <c r="K3" s="62" t="s">
        <v>472</v>
      </c>
      <c r="L3" s="61" t="s">
        <v>471</v>
      </c>
      <c r="M3" s="62" t="s">
        <v>472</v>
      </c>
    </row>
    <row r="4" spans="1:13" ht="16.5" customHeight="1">
      <c r="A4" s="77">
        <v>1</v>
      </c>
      <c r="B4" s="101"/>
      <c r="C4" s="66">
        <v>496</v>
      </c>
      <c r="D4" s="59">
        <f>D$2*B4</f>
        <v>0</v>
      </c>
      <c r="E4" s="60">
        <f>D4/C4</f>
        <v>0</v>
      </c>
      <c r="F4" s="59">
        <f>F$2*B4</f>
        <v>0</v>
      </c>
      <c r="G4" s="60">
        <f>F4/C4</f>
        <v>0</v>
      </c>
      <c r="H4" s="59">
        <f>H$2*B4</f>
        <v>0</v>
      </c>
      <c r="I4" s="60">
        <f>H4/C4</f>
        <v>0</v>
      </c>
      <c r="J4" s="59">
        <f>J$2*B4</f>
        <v>0</v>
      </c>
      <c r="K4" s="60">
        <f>J4/C4</f>
        <v>0</v>
      </c>
      <c r="L4" s="59">
        <f>L$2*B4</f>
        <v>0</v>
      </c>
      <c r="M4" s="60">
        <f>L4/C4</f>
        <v>0</v>
      </c>
    </row>
    <row r="5" spans="1:13" ht="16.5" customHeight="1">
      <c r="A5" s="77">
        <v>2</v>
      </c>
      <c r="B5" s="74">
        <v>169</v>
      </c>
      <c r="C5" s="66">
        <v>292</v>
      </c>
      <c r="D5" s="55">
        <f>D$2*B5</f>
        <v>2549.809899369844</v>
      </c>
      <c r="E5" s="56">
        <f>D5/C5</f>
        <v>8.73222568277344</v>
      </c>
      <c r="F5" s="55">
        <f aca="true" t="shared" si="0" ref="F5:F22">F$2*B5</f>
        <v>2689.639894745289</v>
      </c>
      <c r="G5" s="56">
        <f aca="true" t="shared" si="1" ref="G5:G22">F5/C5</f>
        <v>9.21109552994962</v>
      </c>
      <c r="H5" s="55">
        <f aca="true" t="shared" si="2" ref="H5:H22">H$2*B5</f>
        <v>2353.643958655333</v>
      </c>
      <c r="I5" s="56">
        <f aca="true" t="shared" si="3" ref="I5:I22">H5/C5</f>
        <v>8.060424515942922</v>
      </c>
      <c r="J5" s="55">
        <f aca="true" t="shared" si="4" ref="J5:J22">J$2*B5</f>
        <v>2420.294482477755</v>
      </c>
      <c r="K5" s="56">
        <f aca="true" t="shared" si="5" ref="K5:K22">J5/C5</f>
        <v>8.28867973451286</v>
      </c>
      <c r="L5" s="55">
        <f aca="true" t="shared" si="6" ref="L5:L22">L$2*B5</f>
        <v>1817.1022845087314</v>
      </c>
      <c r="M5" s="56">
        <f aca="true" t="shared" si="7" ref="M5:M22">L5/C5</f>
        <v>6.222953029139491</v>
      </c>
    </row>
    <row r="6" spans="1:13" ht="16.5" customHeight="1">
      <c r="A6" s="77" t="s">
        <v>407</v>
      </c>
      <c r="B6" s="74">
        <v>169</v>
      </c>
      <c r="C6" s="66">
        <v>228</v>
      </c>
      <c r="D6" s="55">
        <f aca="true" t="shared" si="8" ref="D6:D22">D$2*B6</f>
        <v>2549.809899369844</v>
      </c>
      <c r="E6" s="56">
        <f aca="true" t="shared" si="9" ref="E6:E22">D6/C6</f>
        <v>11.183376751622124</v>
      </c>
      <c r="F6" s="55">
        <f t="shared" si="0"/>
        <v>2689.639894745289</v>
      </c>
      <c r="G6" s="56">
        <f t="shared" si="1"/>
        <v>11.796666205023197</v>
      </c>
      <c r="H6" s="55">
        <f t="shared" si="2"/>
        <v>2353.643958655333</v>
      </c>
      <c r="I6" s="56">
        <f t="shared" si="3"/>
        <v>10.32299981866374</v>
      </c>
      <c r="J6" s="55">
        <f t="shared" si="4"/>
        <v>2420.294482477755</v>
      </c>
      <c r="K6" s="56">
        <f t="shared" si="5"/>
        <v>10.615326677534014</v>
      </c>
      <c r="L6" s="55">
        <f t="shared" si="6"/>
        <v>1817.1022845087314</v>
      </c>
      <c r="M6" s="56">
        <f t="shared" si="7"/>
        <v>7.969746861880401</v>
      </c>
    </row>
    <row r="7" spans="1:13" ht="16.5" customHeight="1">
      <c r="A7" s="77" t="s">
        <v>410</v>
      </c>
      <c r="B7" s="74">
        <v>196</v>
      </c>
      <c r="C7" s="66">
        <v>463</v>
      </c>
      <c r="D7" s="55">
        <f t="shared" si="8"/>
        <v>2957.175977967393</v>
      </c>
      <c r="E7" s="56">
        <f t="shared" si="9"/>
        <v>6.386989153277307</v>
      </c>
      <c r="F7" s="55">
        <f t="shared" si="0"/>
        <v>3119.3456767460157</v>
      </c>
      <c r="G7" s="56">
        <f t="shared" si="1"/>
        <v>6.737247681956838</v>
      </c>
      <c r="H7" s="55">
        <f t="shared" si="2"/>
        <v>2729.669916547013</v>
      </c>
      <c r="I7" s="56">
        <f t="shared" si="3"/>
        <v>5.895615370511908</v>
      </c>
      <c r="J7" s="55">
        <f t="shared" si="4"/>
        <v>2806.9687489091125</v>
      </c>
      <c r="K7" s="56">
        <f t="shared" si="5"/>
        <v>6.062567492244304</v>
      </c>
      <c r="L7" s="55">
        <f t="shared" si="6"/>
        <v>2107.4085666491796</v>
      </c>
      <c r="M7" s="56">
        <f t="shared" si="7"/>
        <v>4.551638372892397</v>
      </c>
    </row>
    <row r="8" spans="1:13" ht="16.5" customHeight="1">
      <c r="A8" s="77">
        <v>3</v>
      </c>
      <c r="B8" s="74">
        <v>244</v>
      </c>
      <c r="C8" s="66">
        <v>578</v>
      </c>
      <c r="D8" s="55">
        <f t="shared" si="8"/>
        <v>3681.3823399185912</v>
      </c>
      <c r="E8" s="56">
        <f t="shared" si="9"/>
        <v>6.369173598475071</v>
      </c>
      <c r="F8" s="55">
        <f t="shared" si="0"/>
        <v>3883.26706696953</v>
      </c>
      <c r="G8" s="56">
        <f t="shared" si="1"/>
        <v>6.718455133165277</v>
      </c>
      <c r="H8" s="55">
        <f t="shared" si="2"/>
        <v>3398.160508354445</v>
      </c>
      <c r="I8" s="56">
        <f t="shared" si="3"/>
        <v>5.879170429678971</v>
      </c>
      <c r="J8" s="55">
        <f t="shared" si="4"/>
        <v>3494.389667009303</v>
      </c>
      <c r="K8" s="56">
        <f t="shared" si="5"/>
        <v>6.045656863337895</v>
      </c>
      <c r="L8" s="55">
        <f t="shared" si="6"/>
        <v>2623.5086237877545</v>
      </c>
      <c r="M8" s="56">
        <f t="shared" si="7"/>
        <v>4.5389422556881565</v>
      </c>
    </row>
    <row r="9" spans="1:13" ht="16.5" customHeight="1">
      <c r="A9" s="77">
        <v>4</v>
      </c>
      <c r="B9" s="74">
        <v>192</v>
      </c>
      <c r="C9" s="66">
        <v>590</v>
      </c>
      <c r="D9" s="55">
        <f t="shared" si="8"/>
        <v>2896.8254478047934</v>
      </c>
      <c r="E9" s="56">
        <f t="shared" si="9"/>
        <v>4.909873640347107</v>
      </c>
      <c r="F9" s="55">
        <f t="shared" si="0"/>
        <v>3055.685560894056</v>
      </c>
      <c r="G9" s="56">
        <f t="shared" si="1"/>
        <v>5.179128069311959</v>
      </c>
      <c r="H9" s="55">
        <f t="shared" si="2"/>
        <v>2673.962367229727</v>
      </c>
      <c r="I9" s="56">
        <f t="shared" si="3"/>
        <v>4.532139605474113</v>
      </c>
      <c r="J9" s="55">
        <f t="shared" si="4"/>
        <v>2749.6836724007635</v>
      </c>
      <c r="K9" s="56">
        <f t="shared" si="5"/>
        <v>4.66048080067926</v>
      </c>
      <c r="L9" s="55">
        <f t="shared" si="6"/>
        <v>2064.4002285542983</v>
      </c>
      <c r="M9" s="56">
        <f t="shared" si="7"/>
        <v>3.4989834382276244</v>
      </c>
    </row>
    <row r="10" spans="1:13" ht="16.5" customHeight="1">
      <c r="A10" s="77">
        <v>5</v>
      </c>
      <c r="B10" s="74">
        <v>198</v>
      </c>
      <c r="C10" s="66">
        <v>539</v>
      </c>
      <c r="D10" s="55">
        <f t="shared" si="8"/>
        <v>2987.351243048693</v>
      </c>
      <c r="E10" s="56">
        <f t="shared" si="9"/>
        <v>5.542395627177538</v>
      </c>
      <c r="F10" s="55">
        <f t="shared" si="0"/>
        <v>3151.1757346719955</v>
      </c>
      <c r="G10" s="56">
        <f t="shared" si="1"/>
        <v>5.846337170077914</v>
      </c>
      <c r="H10" s="55">
        <f t="shared" si="2"/>
        <v>2757.523691205656</v>
      </c>
      <c r="I10" s="56">
        <f t="shared" si="3"/>
        <v>5.115999427097693</v>
      </c>
      <c r="J10" s="55">
        <f t="shared" si="4"/>
        <v>2835.611287163287</v>
      </c>
      <c r="K10" s="56">
        <f t="shared" si="5"/>
        <v>5.260874373215747</v>
      </c>
      <c r="L10" s="55">
        <f t="shared" si="6"/>
        <v>2128.91273569662</v>
      </c>
      <c r="M10" s="56">
        <f t="shared" si="7"/>
        <v>3.949745335244193</v>
      </c>
    </row>
    <row r="11" spans="1:13" ht="16.5" customHeight="1">
      <c r="A11" s="77">
        <v>8</v>
      </c>
      <c r="B11" s="74">
        <v>198</v>
      </c>
      <c r="C11" s="66">
        <v>189</v>
      </c>
      <c r="D11" s="55">
        <f t="shared" si="8"/>
        <v>2987.351243048693</v>
      </c>
      <c r="E11" s="56">
        <f t="shared" si="9"/>
        <v>15.806091233061869</v>
      </c>
      <c r="F11" s="55">
        <f t="shared" si="0"/>
        <v>3151.1757346719955</v>
      </c>
      <c r="G11" s="56">
        <f t="shared" si="1"/>
        <v>16.672887485037013</v>
      </c>
      <c r="H11" s="55">
        <f t="shared" si="2"/>
        <v>2757.523691205656</v>
      </c>
      <c r="I11" s="56">
        <f t="shared" si="3"/>
        <v>14.590072440241567</v>
      </c>
      <c r="J11" s="55">
        <f t="shared" si="4"/>
        <v>2835.611287163287</v>
      </c>
      <c r="K11" s="56">
        <f t="shared" si="5"/>
        <v>15.003234323615276</v>
      </c>
      <c r="L11" s="55">
        <f t="shared" si="6"/>
        <v>2128.91273569662</v>
      </c>
      <c r="M11" s="56">
        <f t="shared" si="7"/>
        <v>11.264088548659366</v>
      </c>
    </row>
    <row r="12" spans="1:13" ht="16.5" customHeight="1">
      <c r="A12" s="77">
        <v>9</v>
      </c>
      <c r="B12" s="74">
        <v>196.4</v>
      </c>
      <c r="C12" s="66">
        <v>593</v>
      </c>
      <c r="D12" s="55">
        <f t="shared" si="8"/>
        <v>2963.211030983653</v>
      </c>
      <c r="E12" s="56">
        <f t="shared" si="9"/>
        <v>4.996983188842585</v>
      </c>
      <c r="F12" s="55">
        <f t="shared" si="0"/>
        <v>3125.711688331212</v>
      </c>
      <c r="G12" s="56">
        <f t="shared" si="1"/>
        <v>5.271014651486023</v>
      </c>
      <c r="H12" s="55">
        <f t="shared" si="2"/>
        <v>2735.2406714787417</v>
      </c>
      <c r="I12" s="56">
        <f t="shared" si="3"/>
        <v>4.612547506709514</v>
      </c>
      <c r="J12" s="55">
        <f t="shared" si="4"/>
        <v>2812.6972565599476</v>
      </c>
      <c r="K12" s="56">
        <f t="shared" si="5"/>
        <v>4.7431656940302656</v>
      </c>
      <c r="L12" s="55">
        <f t="shared" si="6"/>
        <v>2111.709400458668</v>
      </c>
      <c r="M12" s="56">
        <f t="shared" si="7"/>
        <v>3.561061383572796</v>
      </c>
    </row>
    <row r="13" spans="1:13" ht="16.5" customHeight="1">
      <c r="A13" s="77">
        <v>10</v>
      </c>
      <c r="B13" s="74">
        <v>245</v>
      </c>
      <c r="C13" s="66">
        <v>331</v>
      </c>
      <c r="D13" s="55">
        <f t="shared" si="8"/>
        <v>3696.4699724592415</v>
      </c>
      <c r="E13" s="56">
        <f t="shared" si="9"/>
        <v>11.167582998366289</v>
      </c>
      <c r="F13" s="55">
        <f t="shared" si="0"/>
        <v>3899.1820959325196</v>
      </c>
      <c r="G13" s="56">
        <f t="shared" si="1"/>
        <v>11.780006332122415</v>
      </c>
      <c r="H13" s="55">
        <f t="shared" si="2"/>
        <v>3412.0873956837663</v>
      </c>
      <c r="I13" s="56">
        <f t="shared" si="3"/>
        <v>10.308421134996273</v>
      </c>
      <c r="J13" s="55">
        <f t="shared" si="4"/>
        <v>3508.7109361363905</v>
      </c>
      <c r="K13" s="56">
        <f t="shared" si="5"/>
        <v>10.600335154490606</v>
      </c>
      <c r="L13" s="55">
        <f t="shared" si="6"/>
        <v>2634.2607083114744</v>
      </c>
      <c r="M13" s="56">
        <f t="shared" si="7"/>
        <v>7.958491565895693</v>
      </c>
    </row>
    <row r="14" spans="1:13" ht="16.5" customHeight="1">
      <c r="A14" s="77">
        <v>14</v>
      </c>
      <c r="B14" s="74">
        <v>233</v>
      </c>
      <c r="C14" s="66">
        <v>357</v>
      </c>
      <c r="D14" s="55">
        <f t="shared" si="8"/>
        <v>3515.4183819714417</v>
      </c>
      <c r="E14" s="56">
        <f t="shared" si="9"/>
        <v>9.847110313645494</v>
      </c>
      <c r="F14" s="55">
        <f t="shared" si="0"/>
        <v>3708.2017483766413</v>
      </c>
      <c r="G14" s="56">
        <f t="shared" si="1"/>
        <v>10.387119743351937</v>
      </c>
      <c r="H14" s="55">
        <f t="shared" si="2"/>
        <v>3244.9647477319086</v>
      </c>
      <c r="I14" s="56">
        <f t="shared" si="3"/>
        <v>9.089537108492742</v>
      </c>
      <c r="J14" s="55">
        <f t="shared" si="4"/>
        <v>3336.855706611343</v>
      </c>
      <c r="K14" s="56">
        <f t="shared" si="5"/>
        <v>9.346934752412725</v>
      </c>
      <c r="L14" s="55">
        <f t="shared" si="6"/>
        <v>2505.235694026831</v>
      </c>
      <c r="M14" s="56">
        <f t="shared" si="7"/>
        <v>7.017466930047146</v>
      </c>
    </row>
    <row r="15" spans="1:13" ht="16.5" customHeight="1">
      <c r="A15" s="77">
        <v>15</v>
      </c>
      <c r="B15" s="74">
        <v>120</v>
      </c>
      <c r="C15" s="66">
        <v>439</v>
      </c>
      <c r="D15" s="55">
        <f t="shared" si="8"/>
        <v>1810.5159048779958</v>
      </c>
      <c r="E15" s="56">
        <f t="shared" si="9"/>
        <v>4.124182015667416</v>
      </c>
      <c r="F15" s="55">
        <f t="shared" si="0"/>
        <v>1909.803475558785</v>
      </c>
      <c r="G15" s="56">
        <f t="shared" si="1"/>
        <v>4.350349602639602</v>
      </c>
      <c r="H15" s="55">
        <f t="shared" si="2"/>
        <v>1671.2264795185795</v>
      </c>
      <c r="I15" s="56">
        <f t="shared" si="3"/>
        <v>3.8068940307940307</v>
      </c>
      <c r="J15" s="55">
        <f t="shared" si="4"/>
        <v>1718.552295250477</v>
      </c>
      <c r="K15" s="56">
        <f t="shared" si="5"/>
        <v>3.914697711276713</v>
      </c>
      <c r="L15" s="55">
        <f t="shared" si="6"/>
        <v>1290.2501428464366</v>
      </c>
      <c r="M15" s="56">
        <f t="shared" si="7"/>
        <v>2.9390663846160288</v>
      </c>
    </row>
    <row r="16" spans="1:13" ht="16.5" customHeight="1">
      <c r="A16" s="77">
        <v>16</v>
      </c>
      <c r="B16" s="74">
        <v>205</v>
      </c>
      <c r="C16" s="66">
        <v>468</v>
      </c>
      <c r="D16" s="55">
        <f t="shared" si="8"/>
        <v>3092.964670833243</v>
      </c>
      <c r="E16" s="56">
        <f t="shared" si="9"/>
        <v>6.608898869301801</v>
      </c>
      <c r="F16" s="55">
        <f t="shared" si="0"/>
        <v>3262.5809374129244</v>
      </c>
      <c r="G16" s="56">
        <f t="shared" si="1"/>
        <v>6.9713267893438555</v>
      </c>
      <c r="H16" s="55">
        <f t="shared" si="2"/>
        <v>2855.0119025109066</v>
      </c>
      <c r="I16" s="56">
        <f t="shared" si="3"/>
        <v>6.100452783142963</v>
      </c>
      <c r="J16" s="55">
        <f t="shared" si="4"/>
        <v>2935.8601710528983</v>
      </c>
      <c r="K16" s="56">
        <f t="shared" si="5"/>
        <v>6.273205493702774</v>
      </c>
      <c r="L16" s="55">
        <f t="shared" si="6"/>
        <v>2204.1773273626623</v>
      </c>
      <c r="M16" s="56">
        <f t="shared" si="7"/>
        <v>4.709780614022782</v>
      </c>
    </row>
    <row r="17" spans="1:13" ht="16.5" customHeight="1">
      <c r="A17" s="77" t="s">
        <v>428</v>
      </c>
      <c r="B17" s="74">
        <v>192</v>
      </c>
      <c r="C17" s="66">
        <v>402</v>
      </c>
      <c r="D17" s="55">
        <f t="shared" si="8"/>
        <v>2896.8254478047934</v>
      </c>
      <c r="E17" s="56">
        <f t="shared" si="9"/>
        <v>7.20603345225073</v>
      </c>
      <c r="F17" s="55">
        <f t="shared" si="0"/>
        <v>3055.685560894056</v>
      </c>
      <c r="G17" s="56">
        <f t="shared" si="1"/>
        <v>7.601207862920537</v>
      </c>
      <c r="H17" s="55">
        <f t="shared" si="2"/>
        <v>2673.962367229727</v>
      </c>
      <c r="I17" s="56">
        <f t="shared" si="3"/>
        <v>6.651647679675938</v>
      </c>
      <c r="J17" s="55">
        <f t="shared" si="4"/>
        <v>2749.6836724007635</v>
      </c>
      <c r="K17" s="56">
        <f t="shared" si="5"/>
        <v>6.840009135325283</v>
      </c>
      <c r="L17" s="55">
        <f t="shared" si="6"/>
        <v>2064.4002285542983</v>
      </c>
      <c r="M17" s="56">
        <f t="shared" si="7"/>
        <v>5.1353239516276075</v>
      </c>
    </row>
    <row r="18" spans="1:13" ht="16.5" customHeight="1">
      <c r="A18" s="77">
        <v>19</v>
      </c>
      <c r="B18" s="74">
        <v>229</v>
      </c>
      <c r="C18" s="66">
        <v>437</v>
      </c>
      <c r="D18" s="55">
        <f t="shared" si="8"/>
        <v>3455.067851808842</v>
      </c>
      <c r="E18" s="56">
        <f t="shared" si="9"/>
        <v>7.906333756999639</v>
      </c>
      <c r="F18" s="55">
        <f t="shared" si="0"/>
        <v>3644.5416325246815</v>
      </c>
      <c r="G18" s="56">
        <f t="shared" si="1"/>
        <v>8.339912202573641</v>
      </c>
      <c r="H18" s="55">
        <f t="shared" si="2"/>
        <v>3189.2571984146225</v>
      </c>
      <c r="I18" s="56">
        <f t="shared" si="3"/>
        <v>7.29807139225314</v>
      </c>
      <c r="J18" s="55">
        <f t="shared" si="4"/>
        <v>3279.5706301029936</v>
      </c>
      <c r="K18" s="56">
        <f t="shared" si="5"/>
        <v>7.5047382839885435</v>
      </c>
      <c r="L18" s="55">
        <f t="shared" si="6"/>
        <v>2462.2273559319497</v>
      </c>
      <c r="M18" s="56">
        <f t="shared" si="7"/>
        <v>5.6343875421783745</v>
      </c>
    </row>
    <row r="19" spans="1:13" ht="16.5" customHeight="1">
      <c r="A19" s="77">
        <v>20</v>
      </c>
      <c r="B19" s="74">
        <v>150</v>
      </c>
      <c r="C19" s="67">
        <v>250</v>
      </c>
      <c r="D19" s="55">
        <f t="shared" si="8"/>
        <v>2263.144881097495</v>
      </c>
      <c r="E19" s="56">
        <f t="shared" si="9"/>
        <v>9.05257952438998</v>
      </c>
      <c r="F19" s="55">
        <f t="shared" si="0"/>
        <v>2387.2543444484813</v>
      </c>
      <c r="G19" s="56">
        <f t="shared" si="1"/>
        <v>9.549017377793925</v>
      </c>
      <c r="H19" s="55">
        <f t="shared" si="2"/>
        <v>2089.0330993982243</v>
      </c>
      <c r="I19" s="56">
        <f t="shared" si="3"/>
        <v>8.356132397592898</v>
      </c>
      <c r="J19" s="55">
        <f t="shared" si="4"/>
        <v>2148.190369063096</v>
      </c>
      <c r="K19" s="56">
        <f t="shared" si="5"/>
        <v>8.592761476252385</v>
      </c>
      <c r="L19" s="55">
        <f t="shared" si="6"/>
        <v>1612.8126785580457</v>
      </c>
      <c r="M19" s="56">
        <f t="shared" si="7"/>
        <v>6.451250714232183</v>
      </c>
    </row>
    <row r="20" spans="1:13" ht="16.5" customHeight="1">
      <c r="A20" s="77">
        <v>21</v>
      </c>
      <c r="B20" s="74">
        <v>254</v>
      </c>
      <c r="C20" s="66">
        <v>506</v>
      </c>
      <c r="D20" s="55">
        <f t="shared" si="8"/>
        <v>3832.258665325091</v>
      </c>
      <c r="E20" s="56">
        <f t="shared" si="9"/>
        <v>7.573633725938915</v>
      </c>
      <c r="F20" s="55">
        <f t="shared" si="0"/>
        <v>4042.4173565994283</v>
      </c>
      <c r="G20" s="56">
        <f t="shared" si="1"/>
        <v>7.988967107904009</v>
      </c>
      <c r="H20" s="55">
        <f t="shared" si="2"/>
        <v>3537.4293816476597</v>
      </c>
      <c r="I20" s="56">
        <f t="shared" si="3"/>
        <v>6.990967157406442</v>
      </c>
      <c r="J20" s="55">
        <f t="shared" si="4"/>
        <v>3637.6023582801763</v>
      </c>
      <c r="K20" s="56">
        <f t="shared" si="5"/>
        <v>7.18893746695687</v>
      </c>
      <c r="L20" s="55">
        <f t="shared" si="6"/>
        <v>2731.0294690249575</v>
      </c>
      <c r="M20" s="56">
        <f t="shared" si="7"/>
        <v>5.397291440760785</v>
      </c>
    </row>
    <row r="21" spans="1:13" ht="16.5" customHeight="1">
      <c r="A21" s="77">
        <v>28</v>
      </c>
      <c r="B21" s="101"/>
      <c r="C21" s="66">
        <v>292</v>
      </c>
      <c r="D21" s="55">
        <f t="shared" si="8"/>
        <v>0</v>
      </c>
      <c r="E21" s="56">
        <f t="shared" si="9"/>
        <v>0</v>
      </c>
      <c r="F21" s="55">
        <f t="shared" si="0"/>
        <v>0</v>
      </c>
      <c r="G21" s="56">
        <f t="shared" si="1"/>
        <v>0</v>
      </c>
      <c r="H21" s="55">
        <f t="shared" si="2"/>
        <v>0</v>
      </c>
      <c r="I21" s="56">
        <f t="shared" si="3"/>
        <v>0</v>
      </c>
      <c r="J21" s="55">
        <f t="shared" si="4"/>
        <v>0</v>
      </c>
      <c r="K21" s="56">
        <f t="shared" si="5"/>
        <v>0</v>
      </c>
      <c r="L21" s="55">
        <f t="shared" si="6"/>
        <v>0</v>
      </c>
      <c r="M21" s="56">
        <f t="shared" si="7"/>
        <v>0</v>
      </c>
    </row>
    <row r="22" spans="1:13" ht="16.5" customHeight="1">
      <c r="A22" s="78">
        <v>38</v>
      </c>
      <c r="B22" s="75">
        <v>202</v>
      </c>
      <c r="C22" s="68">
        <v>445</v>
      </c>
      <c r="D22" s="57">
        <f t="shared" si="8"/>
        <v>3047.701773211293</v>
      </c>
      <c r="E22" s="58">
        <f t="shared" si="9"/>
        <v>6.8487680296883</v>
      </c>
      <c r="F22" s="57">
        <f t="shared" si="0"/>
        <v>3214.835850523955</v>
      </c>
      <c r="G22" s="58">
        <f t="shared" si="1"/>
        <v>7.2243502258965275</v>
      </c>
      <c r="H22" s="57">
        <f t="shared" si="2"/>
        <v>2813.2312405229422</v>
      </c>
      <c r="I22" s="58">
        <f t="shared" si="3"/>
        <v>6.321867956231331</v>
      </c>
      <c r="J22" s="57">
        <f t="shared" si="4"/>
        <v>2892.896363671636</v>
      </c>
      <c r="K22" s="58">
        <f t="shared" si="5"/>
        <v>6.5008907048800815</v>
      </c>
      <c r="L22" s="57">
        <f t="shared" si="6"/>
        <v>2171.9210737915014</v>
      </c>
      <c r="M22" s="58">
        <f t="shared" si="7"/>
        <v>4.880721514138205</v>
      </c>
    </row>
    <row r="23" ht="12.75">
      <c r="B23" s="54"/>
    </row>
  </sheetData>
  <sheetProtection/>
  <mergeCells count="6">
    <mergeCell ref="L1:M1"/>
    <mergeCell ref="A1:C1"/>
    <mergeCell ref="D1:E1"/>
    <mergeCell ref="F1:G1"/>
    <mergeCell ref="H1:I1"/>
    <mergeCell ref="J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A164" sqref="A164:IV164"/>
    </sheetView>
  </sheetViews>
  <sheetFormatPr defaultColWidth="9.00390625" defaultRowHeight="12.75"/>
  <cols>
    <col min="1" max="1" width="39.625" style="0" customWidth="1"/>
    <col min="2" max="2" width="18.375" style="0" customWidth="1"/>
    <col min="6" max="6" width="21.25390625" style="0" customWidth="1"/>
  </cols>
  <sheetData>
    <row r="1" ht="12.75">
      <c r="A1" t="s">
        <v>11</v>
      </c>
    </row>
    <row r="2" ht="13.5" thickBot="1"/>
    <row r="3" spans="1:2" ht="48" customHeight="1" thickBot="1">
      <c r="A3" s="5" t="s">
        <v>36</v>
      </c>
      <c r="B3" s="5" t="s">
        <v>105</v>
      </c>
    </row>
    <row r="4" spans="1:2" ht="24" customHeight="1" thickBot="1">
      <c r="A4" s="5" t="s">
        <v>106</v>
      </c>
      <c r="B4" s="5">
        <v>26</v>
      </c>
    </row>
    <row r="5" spans="1:2" ht="24" customHeight="1" thickBot="1">
      <c r="A5" s="5" t="s">
        <v>107</v>
      </c>
      <c r="B5" s="5">
        <v>30</v>
      </c>
    </row>
    <row r="6" spans="1:2" ht="24" customHeight="1" thickBot="1">
      <c r="A6" s="5" t="s">
        <v>108</v>
      </c>
      <c r="B6" s="5">
        <v>30</v>
      </c>
    </row>
    <row r="7" spans="1:2" ht="24" customHeight="1" thickBot="1">
      <c r="A7" s="5" t="s">
        <v>109</v>
      </c>
      <c r="B7" s="5">
        <v>41</v>
      </c>
    </row>
    <row r="8" spans="1:2" ht="24" customHeight="1" thickBot="1">
      <c r="A8" s="5" t="s">
        <v>110</v>
      </c>
      <c r="B8" s="5" t="s">
        <v>111</v>
      </c>
    </row>
    <row r="9" spans="1:2" ht="24" customHeight="1" thickBot="1">
      <c r="A9" s="5" t="s">
        <v>112</v>
      </c>
      <c r="B9" s="5" t="s">
        <v>113</v>
      </c>
    </row>
    <row r="10" spans="1:2" ht="24" customHeight="1" thickBot="1">
      <c r="A10" s="5" t="s">
        <v>114</v>
      </c>
      <c r="B10" s="5">
        <v>44</v>
      </c>
    </row>
    <row r="11" spans="1:2" ht="24" customHeight="1" thickBot="1">
      <c r="A11" s="5" t="s">
        <v>115</v>
      </c>
      <c r="B11" s="5">
        <v>43</v>
      </c>
    </row>
    <row r="12" spans="1:2" ht="24" customHeight="1" thickBot="1">
      <c r="A12" s="5" t="s">
        <v>116</v>
      </c>
      <c r="B12" s="5">
        <v>40</v>
      </c>
    </row>
    <row r="13" spans="1:2" ht="24" customHeight="1" thickBot="1">
      <c r="A13" s="5" t="s">
        <v>117</v>
      </c>
      <c r="B13" s="5">
        <v>43</v>
      </c>
    </row>
    <row r="14" spans="1:2" ht="24" customHeight="1" thickBot="1">
      <c r="A14" s="5" t="s">
        <v>118</v>
      </c>
      <c r="B14" s="5" t="s">
        <v>119</v>
      </c>
    </row>
    <row r="15" spans="1:2" ht="13.5" thickBot="1">
      <c r="A15" s="5" t="s">
        <v>120</v>
      </c>
      <c r="B15" s="5" t="s">
        <v>121</v>
      </c>
    </row>
    <row r="16" spans="1:2" ht="21" customHeight="1" thickBot="1">
      <c r="A16" s="5" t="s">
        <v>122</v>
      </c>
      <c r="B16" s="5" t="s">
        <v>121</v>
      </c>
    </row>
    <row r="17" spans="1:2" ht="21" customHeight="1" thickBot="1">
      <c r="A17" s="5" t="s">
        <v>123</v>
      </c>
      <c r="B17" s="5" t="s">
        <v>124</v>
      </c>
    </row>
    <row r="18" spans="1:2" ht="21" customHeight="1" thickBot="1">
      <c r="A18" s="5" t="s">
        <v>125</v>
      </c>
      <c r="B18" s="5" t="s">
        <v>126</v>
      </c>
    </row>
    <row r="19" spans="1:2" ht="21" customHeight="1" thickBot="1">
      <c r="A19" s="5" t="s">
        <v>127</v>
      </c>
      <c r="B19" s="5" t="s">
        <v>121</v>
      </c>
    </row>
    <row r="20" spans="1:2" ht="21" customHeight="1" thickBot="1">
      <c r="A20" s="5" t="s">
        <v>128</v>
      </c>
      <c r="B20" s="5" t="s">
        <v>129</v>
      </c>
    </row>
    <row r="21" spans="1:2" ht="21" customHeight="1" thickBot="1">
      <c r="A21" s="5" t="s">
        <v>130</v>
      </c>
      <c r="B21" s="5">
        <v>41</v>
      </c>
    </row>
    <row r="22" spans="1:2" ht="21" customHeight="1" thickBot="1">
      <c r="A22" s="5" t="s">
        <v>131</v>
      </c>
      <c r="B22" s="5">
        <v>54</v>
      </c>
    </row>
    <row r="23" spans="1:2" ht="21" customHeight="1" thickBot="1">
      <c r="A23" s="5" t="s">
        <v>132</v>
      </c>
      <c r="B23" s="5" t="s">
        <v>133</v>
      </c>
    </row>
    <row r="24" spans="1:2" ht="21" customHeight="1" thickBot="1">
      <c r="A24" s="5" t="s">
        <v>134</v>
      </c>
      <c r="B24" s="5">
        <v>54</v>
      </c>
    </row>
    <row r="25" spans="1:2" ht="21" customHeight="1" thickBot="1">
      <c r="A25" s="5" t="s">
        <v>135</v>
      </c>
      <c r="B25" s="5" t="s">
        <v>136</v>
      </c>
    </row>
    <row r="26" spans="1:2" ht="18" customHeight="1" thickBot="1">
      <c r="A26" s="5" t="s">
        <v>137</v>
      </c>
      <c r="B26" s="5" t="s">
        <v>138</v>
      </c>
    </row>
    <row r="27" spans="1:2" ht="18" customHeight="1" thickBot="1">
      <c r="A27" s="5" t="s">
        <v>139</v>
      </c>
      <c r="B27" s="5" t="s">
        <v>140</v>
      </c>
    </row>
    <row r="28" spans="1:2" ht="18" customHeight="1" thickBot="1">
      <c r="A28" s="5" t="s">
        <v>141</v>
      </c>
      <c r="B28" s="5" t="s">
        <v>142</v>
      </c>
    </row>
    <row r="29" spans="1:2" ht="18" customHeight="1" thickBot="1">
      <c r="A29" s="5" t="s">
        <v>143</v>
      </c>
      <c r="B29" s="5" t="s">
        <v>119</v>
      </c>
    </row>
    <row r="31" ht="12.75">
      <c r="A31" t="s">
        <v>144</v>
      </c>
    </row>
    <row r="32" ht="13.5" thickBot="1"/>
    <row r="33" spans="1:2" ht="17.25" customHeight="1" thickBot="1">
      <c r="A33" s="5" t="s">
        <v>36</v>
      </c>
      <c r="B33" s="5" t="s">
        <v>46</v>
      </c>
    </row>
    <row r="34" spans="1:2" ht="25.5" customHeight="1" thickBot="1">
      <c r="A34" s="5" t="s">
        <v>145</v>
      </c>
      <c r="B34" s="5" t="s">
        <v>146</v>
      </c>
    </row>
    <row r="35" spans="1:2" ht="25.5" customHeight="1" thickBot="1">
      <c r="A35" s="5" t="s">
        <v>147</v>
      </c>
      <c r="B35" s="5" t="s">
        <v>148</v>
      </c>
    </row>
    <row r="36" spans="1:2" ht="25.5" customHeight="1" thickBot="1">
      <c r="A36" s="5" t="s">
        <v>149</v>
      </c>
      <c r="B36" s="5" t="s">
        <v>150</v>
      </c>
    </row>
    <row r="37" spans="1:2" ht="25.5" customHeight="1" thickBot="1">
      <c r="A37" s="5" t="s">
        <v>151</v>
      </c>
      <c r="B37" s="5" t="s">
        <v>146</v>
      </c>
    </row>
    <row r="38" spans="1:2" ht="25.5" customHeight="1" thickBot="1">
      <c r="A38" s="5" t="s">
        <v>152</v>
      </c>
      <c r="B38" s="5">
        <v>26</v>
      </c>
    </row>
    <row r="39" spans="1:2" ht="25.5" customHeight="1" thickBot="1">
      <c r="A39" s="5" t="s">
        <v>153</v>
      </c>
      <c r="B39" s="5">
        <v>34</v>
      </c>
    </row>
    <row r="40" spans="1:2" ht="25.5" customHeight="1" thickBot="1">
      <c r="A40" s="5" t="s">
        <v>154</v>
      </c>
      <c r="B40" s="5">
        <v>36</v>
      </c>
    </row>
    <row r="41" spans="1:2" ht="25.5" customHeight="1" thickBot="1">
      <c r="A41" s="5" t="s">
        <v>155</v>
      </c>
      <c r="B41" s="5">
        <v>15.8</v>
      </c>
    </row>
    <row r="42" spans="1:2" ht="25.5" customHeight="1" thickBot="1">
      <c r="A42" s="5" t="s">
        <v>156</v>
      </c>
      <c r="B42" s="5">
        <v>15.8</v>
      </c>
    </row>
    <row r="43" spans="1:2" ht="25.5" customHeight="1" thickBot="1">
      <c r="A43" s="5" t="s">
        <v>157</v>
      </c>
      <c r="B43" s="5" t="s">
        <v>158</v>
      </c>
    </row>
    <row r="44" spans="1:2" ht="25.5" customHeight="1" thickBot="1">
      <c r="A44" s="5" t="s">
        <v>159</v>
      </c>
      <c r="B44" s="5">
        <v>15.8</v>
      </c>
    </row>
    <row r="45" spans="1:2" ht="25.5" customHeight="1" thickBot="1">
      <c r="A45" s="5" t="s">
        <v>160</v>
      </c>
      <c r="B45" s="5">
        <v>15.8</v>
      </c>
    </row>
    <row r="46" spans="1:2" ht="18" customHeight="1" thickBot="1">
      <c r="A46" s="5" t="s">
        <v>161</v>
      </c>
      <c r="B46" s="5">
        <v>15.8</v>
      </c>
    </row>
    <row r="47" spans="1:2" ht="18" customHeight="1" thickBot="1">
      <c r="A47" s="5" t="s">
        <v>162</v>
      </c>
      <c r="B47" s="5">
        <v>15.3</v>
      </c>
    </row>
    <row r="48" spans="1:2" ht="18" customHeight="1" thickBot="1">
      <c r="A48" s="5" t="s">
        <v>163</v>
      </c>
      <c r="B48" s="5">
        <v>15.3</v>
      </c>
    </row>
    <row r="49" spans="1:2" ht="18" customHeight="1" thickBot="1">
      <c r="A49" s="5" t="s">
        <v>164</v>
      </c>
      <c r="B49" s="5">
        <v>15.3</v>
      </c>
    </row>
    <row r="50" spans="1:2" ht="18" customHeight="1" thickBot="1">
      <c r="A50" s="5" t="s">
        <v>165</v>
      </c>
      <c r="B50" s="5">
        <v>15.8</v>
      </c>
    </row>
    <row r="51" spans="1:2" ht="18" customHeight="1" thickBot="1">
      <c r="A51" s="5" t="s">
        <v>166</v>
      </c>
      <c r="B51" s="5">
        <v>30</v>
      </c>
    </row>
    <row r="52" spans="1:2" ht="18" customHeight="1" thickBot="1">
      <c r="A52" s="5" t="s">
        <v>167</v>
      </c>
      <c r="B52" s="5" t="s">
        <v>168</v>
      </c>
    </row>
    <row r="53" spans="1:2" ht="18" customHeight="1" thickBot="1">
      <c r="A53" s="5" t="s">
        <v>169</v>
      </c>
      <c r="B53" s="5">
        <v>17.8</v>
      </c>
    </row>
    <row r="54" spans="1:2" ht="18" customHeight="1" thickBot="1">
      <c r="A54" s="5" t="s">
        <v>170</v>
      </c>
      <c r="B54" s="5">
        <v>17.8</v>
      </c>
    </row>
    <row r="55" spans="1:2" ht="18" customHeight="1" thickBot="1">
      <c r="A55" s="5" t="s">
        <v>171</v>
      </c>
      <c r="B55" s="5" t="s">
        <v>172</v>
      </c>
    </row>
    <row r="56" spans="1:2" ht="18" customHeight="1" thickBot="1">
      <c r="A56" s="5" t="s">
        <v>173</v>
      </c>
      <c r="B56" s="5">
        <v>18.3</v>
      </c>
    </row>
    <row r="57" spans="1:2" ht="13.5" thickBot="1">
      <c r="A57" s="5" t="s">
        <v>174</v>
      </c>
      <c r="B57" s="5">
        <v>18.3</v>
      </c>
    </row>
    <row r="58" spans="1:2" ht="17.25" customHeight="1" thickBot="1">
      <c r="A58" s="5" t="s">
        <v>175</v>
      </c>
      <c r="B58" s="5">
        <v>17.8</v>
      </c>
    </row>
    <row r="59" spans="1:2" ht="15.75" customHeight="1" thickBot="1">
      <c r="A59" s="5" t="s">
        <v>176</v>
      </c>
      <c r="B59" s="5" t="s">
        <v>177</v>
      </c>
    </row>
    <row r="60" spans="1:2" ht="13.5" thickBot="1">
      <c r="A60" s="5" t="s">
        <v>178</v>
      </c>
      <c r="B60" s="5" t="s">
        <v>179</v>
      </c>
    </row>
    <row r="61" spans="1:2" ht="22.5" customHeight="1" thickBot="1">
      <c r="A61" s="5" t="s">
        <v>180</v>
      </c>
      <c r="B61" s="5" t="s">
        <v>181</v>
      </c>
    </row>
    <row r="62" spans="1:2" ht="22.5" customHeight="1" thickBot="1">
      <c r="A62" s="5" t="s">
        <v>182</v>
      </c>
      <c r="B62" s="5" t="s">
        <v>183</v>
      </c>
    </row>
    <row r="63" spans="1:2" ht="22.5" customHeight="1" thickBot="1">
      <c r="A63" s="5" t="s">
        <v>184</v>
      </c>
      <c r="B63" s="5" t="s">
        <v>185</v>
      </c>
    </row>
    <row r="64" spans="1:2" ht="22.5" customHeight="1" thickBot="1">
      <c r="A64" s="5" t="s">
        <v>186</v>
      </c>
      <c r="B64" s="5" t="s">
        <v>124</v>
      </c>
    </row>
    <row r="65" spans="1:2" ht="22.5" customHeight="1" thickBot="1">
      <c r="A65" s="5" t="s">
        <v>187</v>
      </c>
      <c r="B65" s="5" t="s">
        <v>185</v>
      </c>
    </row>
    <row r="66" spans="1:2" ht="22.5" customHeight="1" thickBot="1">
      <c r="A66" s="5" t="s">
        <v>188</v>
      </c>
      <c r="B66" s="5" t="s">
        <v>124</v>
      </c>
    </row>
    <row r="67" spans="1:2" ht="27.75" customHeight="1" thickBot="1">
      <c r="A67" s="5" t="s">
        <v>189</v>
      </c>
      <c r="B67" s="5" t="s">
        <v>190</v>
      </c>
    </row>
    <row r="68" spans="1:2" ht="21" customHeight="1" thickBot="1">
      <c r="A68" s="5" t="s">
        <v>191</v>
      </c>
      <c r="B68" s="5" t="s">
        <v>190</v>
      </c>
    </row>
    <row r="69" spans="1:2" ht="30" customHeight="1" thickBot="1">
      <c r="A69" s="5" t="s">
        <v>192</v>
      </c>
      <c r="B69" s="5" t="s">
        <v>193</v>
      </c>
    </row>
    <row r="70" spans="1:2" ht="22.5" customHeight="1" thickBot="1">
      <c r="A70" s="5" t="s">
        <v>194</v>
      </c>
      <c r="B70" s="5" t="s">
        <v>136</v>
      </c>
    </row>
    <row r="71" spans="1:2" ht="22.5" customHeight="1" thickBot="1">
      <c r="A71" s="5" t="s">
        <v>195</v>
      </c>
      <c r="B71" s="5" t="s">
        <v>196</v>
      </c>
    </row>
    <row r="72" spans="1:2" ht="22.5" customHeight="1" thickBot="1">
      <c r="A72" s="5" t="s">
        <v>197</v>
      </c>
      <c r="B72" s="5" t="s">
        <v>124</v>
      </c>
    </row>
    <row r="73" spans="1:2" ht="22.5" customHeight="1" thickBot="1">
      <c r="A73" s="5" t="s">
        <v>198</v>
      </c>
      <c r="B73" s="5" t="s">
        <v>199</v>
      </c>
    </row>
    <row r="74" spans="1:2" ht="22.5" customHeight="1" thickBot="1">
      <c r="A74" s="5" t="s">
        <v>200</v>
      </c>
      <c r="B74" s="5" t="s">
        <v>136</v>
      </c>
    </row>
    <row r="75" spans="1:2" ht="22.5" customHeight="1" thickBot="1">
      <c r="A75" s="5" t="s">
        <v>201</v>
      </c>
      <c r="B75" s="5" t="s">
        <v>150</v>
      </c>
    </row>
    <row r="76" spans="1:2" ht="19.5" customHeight="1" thickBot="1">
      <c r="A76" s="5" t="s">
        <v>202</v>
      </c>
      <c r="B76" s="5" t="s">
        <v>203</v>
      </c>
    </row>
    <row r="77" spans="1:2" ht="19.5" customHeight="1" thickBot="1">
      <c r="A77" s="5" t="s">
        <v>204</v>
      </c>
      <c r="B77" s="5" t="s">
        <v>205</v>
      </c>
    </row>
    <row r="78" spans="1:2" ht="19.5" customHeight="1" thickBot="1">
      <c r="A78" s="5" t="s">
        <v>206</v>
      </c>
      <c r="B78" s="5" t="s">
        <v>207</v>
      </c>
    </row>
    <row r="79" spans="1:2" ht="19.5" customHeight="1" thickBot="1">
      <c r="A79" s="5" t="s">
        <v>208</v>
      </c>
      <c r="B79" s="5" t="s">
        <v>209</v>
      </c>
    </row>
    <row r="80" spans="1:2" ht="19.5" customHeight="1" thickBot="1">
      <c r="A80" s="5" t="s">
        <v>210</v>
      </c>
      <c r="B80" s="5" t="s">
        <v>211</v>
      </c>
    </row>
    <row r="81" spans="1:2" ht="19.5" customHeight="1" thickBot="1">
      <c r="A81" s="5" t="s">
        <v>212</v>
      </c>
      <c r="B81" s="5">
        <v>14</v>
      </c>
    </row>
    <row r="82" spans="1:2" ht="16.5" customHeight="1" thickBot="1">
      <c r="A82" s="5" t="s">
        <v>213</v>
      </c>
      <c r="B82" s="5">
        <v>15.8</v>
      </c>
    </row>
    <row r="83" spans="1:2" ht="16.5" customHeight="1" thickBot="1">
      <c r="A83" s="5" t="s">
        <v>214</v>
      </c>
      <c r="B83" s="5">
        <v>15.8</v>
      </c>
    </row>
    <row r="84" spans="1:2" ht="16.5" customHeight="1" thickBot="1">
      <c r="A84" s="5" t="s">
        <v>215</v>
      </c>
      <c r="B84" s="5">
        <v>15.8</v>
      </c>
    </row>
    <row r="86" ht="12.75">
      <c r="A86" t="s">
        <v>216</v>
      </c>
    </row>
    <row r="88" ht="12.75">
      <c r="A88" t="s">
        <v>61</v>
      </c>
    </row>
    <row r="89" ht="13.5" thickBot="1"/>
    <row r="90" spans="1:7" ht="77.25" thickBot="1">
      <c r="A90" s="5" t="s">
        <v>36</v>
      </c>
      <c r="B90" s="5" t="s">
        <v>217</v>
      </c>
      <c r="C90" s="5" t="s">
        <v>218</v>
      </c>
      <c r="D90" s="5" t="s">
        <v>219</v>
      </c>
      <c r="E90" s="5" t="s">
        <v>220</v>
      </c>
      <c r="F90" s="5" t="s">
        <v>221</v>
      </c>
      <c r="G90" s="5" t="s">
        <v>222</v>
      </c>
    </row>
    <row r="91" spans="1:7" ht="26.25" thickBot="1">
      <c r="A91" s="5" t="s">
        <v>223</v>
      </c>
      <c r="B91" s="5">
        <v>11970</v>
      </c>
      <c r="C91" s="5">
        <v>183.8</v>
      </c>
      <c r="D91" s="5" t="s">
        <v>224</v>
      </c>
      <c r="E91" s="5"/>
      <c r="F91" s="5" t="s">
        <v>225</v>
      </c>
      <c r="G91" s="5" t="s">
        <v>226</v>
      </c>
    </row>
    <row r="92" spans="1:7" ht="26.25" thickBot="1">
      <c r="A92" s="5" t="s">
        <v>227</v>
      </c>
      <c r="B92" s="5">
        <v>11970</v>
      </c>
      <c r="C92" s="5">
        <v>183.8</v>
      </c>
      <c r="D92" s="5" t="s">
        <v>224</v>
      </c>
      <c r="E92" s="5"/>
      <c r="F92" s="5" t="s">
        <v>225</v>
      </c>
      <c r="G92" s="5" t="s">
        <v>228</v>
      </c>
    </row>
    <row r="94" ht="12.75">
      <c r="A94" t="s">
        <v>229</v>
      </c>
    </row>
    <row r="95" ht="13.5" thickBot="1"/>
    <row r="96" spans="1:7" ht="26.25" thickBot="1">
      <c r="A96" s="5" t="s">
        <v>36</v>
      </c>
      <c r="B96" s="5" t="s">
        <v>230</v>
      </c>
      <c r="C96" s="5" t="s">
        <v>66</v>
      </c>
      <c r="D96" s="5" t="s">
        <v>231</v>
      </c>
      <c r="E96" s="5" t="s">
        <v>232</v>
      </c>
      <c r="F96" s="5" t="s">
        <v>221</v>
      </c>
      <c r="G96" s="5" t="s">
        <v>46</v>
      </c>
    </row>
    <row r="97" spans="1:7" ht="13.5" thickBot="1">
      <c r="A97" s="5" t="s">
        <v>233</v>
      </c>
      <c r="B97" s="5">
        <v>2445</v>
      </c>
      <c r="C97" s="5">
        <v>73.5</v>
      </c>
      <c r="D97" s="5" t="s">
        <v>224</v>
      </c>
      <c r="E97" s="5" t="s">
        <v>234</v>
      </c>
      <c r="F97" s="5" t="s">
        <v>235</v>
      </c>
      <c r="G97" s="5">
        <v>19.8</v>
      </c>
    </row>
    <row r="98" spans="1:7" ht="13.5" thickBot="1">
      <c r="A98" s="5" t="s">
        <v>233</v>
      </c>
      <c r="B98" s="5">
        <v>2445</v>
      </c>
      <c r="C98" s="5">
        <v>73.5</v>
      </c>
      <c r="D98" s="5" t="s">
        <v>236</v>
      </c>
      <c r="E98" s="5" t="s">
        <v>234</v>
      </c>
      <c r="F98" s="5" t="s">
        <v>235</v>
      </c>
      <c r="G98" s="5">
        <v>19.2</v>
      </c>
    </row>
    <row r="99" spans="1:7" ht="13.5" thickBot="1">
      <c r="A99" s="5" t="s">
        <v>237</v>
      </c>
      <c r="B99" s="5">
        <v>2300</v>
      </c>
      <c r="C99" s="5">
        <v>80.9</v>
      </c>
      <c r="D99" s="5" t="s">
        <v>236</v>
      </c>
      <c r="E99" s="5" t="s">
        <v>238</v>
      </c>
      <c r="F99" s="5" t="s">
        <v>239</v>
      </c>
      <c r="G99" s="5">
        <v>17.3</v>
      </c>
    </row>
    <row r="100" spans="1:7" ht="13.5" thickBot="1">
      <c r="A100" s="5" t="s">
        <v>237</v>
      </c>
      <c r="B100" s="5">
        <v>2300</v>
      </c>
      <c r="C100" s="5">
        <v>73.5</v>
      </c>
      <c r="D100" s="5" t="s">
        <v>236</v>
      </c>
      <c r="E100" s="5" t="s">
        <v>238</v>
      </c>
      <c r="F100" s="5" t="s">
        <v>240</v>
      </c>
      <c r="G100" s="5">
        <v>19</v>
      </c>
    </row>
    <row r="101" spans="1:7" ht="13.5" thickBot="1">
      <c r="A101" s="5" t="s">
        <v>237</v>
      </c>
      <c r="B101" s="5">
        <v>2445</v>
      </c>
      <c r="C101" s="5">
        <v>73.5</v>
      </c>
      <c r="D101" s="5" t="s">
        <v>236</v>
      </c>
      <c r="E101" s="5" t="s">
        <v>238</v>
      </c>
      <c r="F101" s="5" t="s">
        <v>235</v>
      </c>
      <c r="G101" s="5">
        <v>18.6</v>
      </c>
    </row>
    <row r="102" spans="1:7" ht="13.5" thickBot="1">
      <c r="A102" s="5" t="s">
        <v>241</v>
      </c>
      <c r="B102" s="5">
        <v>2300</v>
      </c>
      <c r="C102" s="5">
        <v>80.9</v>
      </c>
      <c r="D102" s="5" t="s">
        <v>236</v>
      </c>
      <c r="E102" s="5" t="s">
        <v>242</v>
      </c>
      <c r="F102" s="5" t="s">
        <v>239</v>
      </c>
      <c r="G102" s="5">
        <v>17</v>
      </c>
    </row>
    <row r="103" spans="1:7" ht="13.5" thickBot="1">
      <c r="A103" s="5" t="s">
        <v>241</v>
      </c>
      <c r="B103" s="5">
        <v>2300</v>
      </c>
      <c r="C103" s="5">
        <v>73.5</v>
      </c>
      <c r="D103" s="5" t="s">
        <v>236</v>
      </c>
      <c r="E103" s="5" t="s">
        <v>242</v>
      </c>
      <c r="F103" s="5" t="s">
        <v>240</v>
      </c>
      <c r="G103" s="5">
        <v>18.8</v>
      </c>
    </row>
    <row r="104" spans="1:7" ht="13.5" thickBot="1">
      <c r="A104" s="5" t="s">
        <v>241</v>
      </c>
      <c r="B104" s="5">
        <v>2445</v>
      </c>
      <c r="C104" s="5">
        <v>73.5</v>
      </c>
      <c r="D104" s="5" t="s">
        <v>236</v>
      </c>
      <c r="E104" s="5" t="s">
        <v>242</v>
      </c>
      <c r="F104" s="5" t="s">
        <v>235</v>
      </c>
      <c r="G104" s="5">
        <v>18.4</v>
      </c>
    </row>
    <row r="105" spans="1:7" ht="13.5" thickBot="1">
      <c r="A105" s="5" t="s">
        <v>243</v>
      </c>
      <c r="B105" s="5">
        <v>2499</v>
      </c>
      <c r="C105" s="5">
        <v>76</v>
      </c>
      <c r="D105" s="5" t="s">
        <v>236</v>
      </c>
      <c r="E105" s="5" t="s">
        <v>244</v>
      </c>
      <c r="F105" s="5" t="s">
        <v>245</v>
      </c>
      <c r="G105" s="5" t="s">
        <v>246</v>
      </c>
    </row>
    <row r="106" spans="1:7" ht="13.5" thickBot="1">
      <c r="A106" s="5" t="s">
        <v>243</v>
      </c>
      <c r="B106" s="5">
        <v>2300</v>
      </c>
      <c r="C106" s="5">
        <v>80.9</v>
      </c>
      <c r="D106" s="5" t="s">
        <v>236</v>
      </c>
      <c r="E106" s="5" t="s">
        <v>244</v>
      </c>
      <c r="F106" s="5" t="s">
        <v>239</v>
      </c>
      <c r="G106" s="5">
        <v>17.8</v>
      </c>
    </row>
    <row r="107" spans="1:7" ht="13.5" thickBot="1">
      <c r="A107" s="5" t="s">
        <v>243</v>
      </c>
      <c r="B107" s="5">
        <v>2300</v>
      </c>
      <c r="C107" s="5">
        <v>73.5</v>
      </c>
      <c r="D107" s="5" t="s">
        <v>236</v>
      </c>
      <c r="E107" s="5" t="s">
        <v>244</v>
      </c>
      <c r="F107" s="5" t="s">
        <v>240</v>
      </c>
      <c r="G107" s="5">
        <v>19.4</v>
      </c>
    </row>
    <row r="108" spans="1:7" ht="13.5" thickBot="1">
      <c r="A108" s="5" t="s">
        <v>243</v>
      </c>
      <c r="B108" s="5">
        <v>2445</v>
      </c>
      <c r="C108" s="5">
        <v>73.5</v>
      </c>
      <c r="D108" s="5" t="s">
        <v>236</v>
      </c>
      <c r="E108" s="5" t="s">
        <v>244</v>
      </c>
      <c r="F108" s="5" t="s">
        <v>235</v>
      </c>
      <c r="G108" s="5">
        <v>19.1</v>
      </c>
    </row>
    <row r="109" spans="1:7" ht="13.5" thickBot="1">
      <c r="A109" s="5" t="s">
        <v>247</v>
      </c>
      <c r="B109" s="5">
        <v>2445</v>
      </c>
      <c r="C109" s="5">
        <v>73.5</v>
      </c>
      <c r="D109" s="5" t="s">
        <v>236</v>
      </c>
      <c r="E109" s="5"/>
      <c r="F109" s="5" t="s">
        <v>235</v>
      </c>
      <c r="G109" s="5">
        <v>20.8</v>
      </c>
    </row>
    <row r="110" spans="1:7" ht="13.5" thickBot="1">
      <c r="A110" s="5" t="s">
        <v>248</v>
      </c>
      <c r="B110" s="5">
        <v>2300</v>
      </c>
      <c r="C110" s="5">
        <v>73.5</v>
      </c>
      <c r="D110" s="5" t="s">
        <v>236</v>
      </c>
      <c r="E110" s="5"/>
      <c r="F110" s="5" t="s">
        <v>240</v>
      </c>
      <c r="G110" s="5">
        <v>21</v>
      </c>
    </row>
    <row r="111" spans="1:7" ht="13.5" thickBot="1">
      <c r="A111" s="5" t="s">
        <v>248</v>
      </c>
      <c r="B111" s="5">
        <v>2300</v>
      </c>
      <c r="C111" s="5">
        <v>80.9</v>
      </c>
      <c r="D111" s="5" t="s">
        <v>236</v>
      </c>
      <c r="E111" s="5"/>
      <c r="F111" s="5" t="s">
        <v>239</v>
      </c>
      <c r="G111" s="5">
        <v>19.4</v>
      </c>
    </row>
    <row r="112" spans="1:7" ht="39" thickBot="1">
      <c r="A112" s="5" t="s">
        <v>248</v>
      </c>
      <c r="B112" s="5">
        <v>2300</v>
      </c>
      <c r="C112" s="5">
        <v>110.3</v>
      </c>
      <c r="D112" s="5" t="s">
        <v>236</v>
      </c>
      <c r="E112" s="5"/>
      <c r="F112" s="5" t="s">
        <v>249</v>
      </c>
      <c r="G112" s="5">
        <v>18.4</v>
      </c>
    </row>
    <row r="114" ht="12.75">
      <c r="A114" t="s">
        <v>13</v>
      </c>
    </row>
    <row r="115" ht="12.75">
      <c r="A115" t="s">
        <v>250</v>
      </c>
    </row>
    <row r="116" ht="13.5" thickBot="1"/>
    <row r="117" spans="1:7" ht="35.25" customHeight="1" thickBot="1">
      <c r="A117" s="5" t="s">
        <v>36</v>
      </c>
      <c r="B117" s="5" t="s">
        <v>230</v>
      </c>
      <c r="C117" s="5" t="s">
        <v>66</v>
      </c>
      <c r="D117" s="5" t="s">
        <v>231</v>
      </c>
      <c r="E117" s="5" t="s">
        <v>232</v>
      </c>
      <c r="F117" s="5" t="s">
        <v>221</v>
      </c>
      <c r="G117" s="5" t="s">
        <v>46</v>
      </c>
    </row>
    <row r="118" spans="1:7" ht="27.75" customHeight="1" thickBot="1">
      <c r="A118" s="5" t="s">
        <v>248</v>
      </c>
      <c r="B118" s="5">
        <v>2890</v>
      </c>
      <c r="C118" s="5">
        <v>77.2</v>
      </c>
      <c r="D118" s="5" t="s">
        <v>236</v>
      </c>
      <c r="E118" s="5"/>
      <c r="F118" s="5" t="s">
        <v>251</v>
      </c>
      <c r="G118" s="5">
        <v>22.6</v>
      </c>
    </row>
    <row r="119" spans="1:7" ht="27.75" customHeight="1" thickBot="1">
      <c r="A119" s="5" t="s">
        <v>248</v>
      </c>
      <c r="B119" s="5">
        <v>2499</v>
      </c>
      <c r="C119" s="5">
        <v>76</v>
      </c>
      <c r="D119" s="5" t="s">
        <v>236</v>
      </c>
      <c r="E119" s="5"/>
      <c r="F119" s="5" t="s">
        <v>245</v>
      </c>
      <c r="G119" s="5" t="s">
        <v>252</v>
      </c>
    </row>
    <row r="120" spans="1:7" ht="27.75" customHeight="1" thickBot="1">
      <c r="A120" s="5" t="s">
        <v>253</v>
      </c>
      <c r="B120" s="5">
        <v>2445</v>
      </c>
      <c r="C120" s="5">
        <v>73.5</v>
      </c>
      <c r="D120" s="5" t="s">
        <v>236</v>
      </c>
      <c r="E120" s="5"/>
      <c r="F120" s="5" t="s">
        <v>235</v>
      </c>
      <c r="G120" s="5">
        <v>20</v>
      </c>
    </row>
    <row r="121" spans="1:7" ht="27.75" customHeight="1" thickBot="1">
      <c r="A121" s="5" t="s">
        <v>254</v>
      </c>
      <c r="B121" s="5">
        <v>2300</v>
      </c>
      <c r="C121" s="5">
        <v>73.5</v>
      </c>
      <c r="D121" s="5" t="s">
        <v>236</v>
      </c>
      <c r="E121" s="5"/>
      <c r="F121" s="5" t="s">
        <v>240</v>
      </c>
      <c r="G121" s="5">
        <v>20.2</v>
      </c>
    </row>
    <row r="122" spans="1:7" ht="27.75" customHeight="1" thickBot="1">
      <c r="A122" s="5" t="s">
        <v>254</v>
      </c>
      <c r="B122" s="5">
        <v>2300</v>
      </c>
      <c r="C122" s="5">
        <v>80.9</v>
      </c>
      <c r="D122" s="5" t="s">
        <v>236</v>
      </c>
      <c r="E122" s="5"/>
      <c r="F122" s="5" t="s">
        <v>239</v>
      </c>
      <c r="G122" s="5">
        <v>18.6</v>
      </c>
    </row>
    <row r="123" spans="1:7" ht="51" customHeight="1" thickBot="1">
      <c r="A123" s="5" t="s">
        <v>254</v>
      </c>
      <c r="B123" s="5">
        <v>2300</v>
      </c>
      <c r="C123" s="5">
        <v>110.3</v>
      </c>
      <c r="D123" s="5" t="s">
        <v>236</v>
      </c>
      <c r="E123" s="5"/>
      <c r="F123" s="5" t="s">
        <v>249</v>
      </c>
      <c r="G123" s="5">
        <v>17.6</v>
      </c>
    </row>
    <row r="124" spans="1:7" ht="24.75" customHeight="1" thickBot="1">
      <c r="A124" s="5" t="s">
        <v>254</v>
      </c>
      <c r="B124" s="5">
        <v>2890</v>
      </c>
      <c r="C124" s="5">
        <v>77.2</v>
      </c>
      <c r="D124" s="5" t="s">
        <v>236</v>
      </c>
      <c r="E124" s="5"/>
      <c r="F124" s="5" t="s">
        <v>251</v>
      </c>
      <c r="G124" s="5">
        <v>21.8</v>
      </c>
    </row>
    <row r="125" spans="1:7" ht="21" customHeight="1" thickBot="1">
      <c r="A125" s="5" t="s">
        <v>254</v>
      </c>
      <c r="B125" s="5">
        <v>2499</v>
      </c>
      <c r="C125" s="5">
        <v>76</v>
      </c>
      <c r="D125" s="5" t="s">
        <v>236</v>
      </c>
      <c r="E125" s="5"/>
      <c r="F125" s="5" t="s">
        <v>245</v>
      </c>
      <c r="G125" s="5" t="s">
        <v>255</v>
      </c>
    </row>
    <row r="126" spans="1:7" ht="24.75" customHeight="1" thickBot="1">
      <c r="A126" s="5" t="s">
        <v>256</v>
      </c>
      <c r="B126" s="5">
        <v>4250</v>
      </c>
      <c r="C126" s="5">
        <v>92</v>
      </c>
      <c r="D126" s="5" t="s">
        <v>224</v>
      </c>
      <c r="E126" s="5"/>
      <c r="F126" s="5" t="s">
        <v>257</v>
      </c>
      <c r="G126" s="5">
        <v>30</v>
      </c>
    </row>
    <row r="127" spans="1:7" ht="27.75" customHeight="1" thickBot="1">
      <c r="A127" s="5" t="s">
        <v>258</v>
      </c>
      <c r="B127" s="5">
        <v>4250</v>
      </c>
      <c r="C127" s="5">
        <v>92</v>
      </c>
      <c r="D127" s="5" t="s">
        <v>224</v>
      </c>
      <c r="E127" s="5"/>
      <c r="F127" s="5" t="s">
        <v>259</v>
      </c>
      <c r="G127" s="5">
        <v>32.5</v>
      </c>
    </row>
    <row r="128" spans="1:7" ht="13.5" thickBot="1">
      <c r="A128" s="5" t="s">
        <v>260</v>
      </c>
      <c r="B128" s="5">
        <v>2445</v>
      </c>
      <c r="C128" s="5">
        <v>73.5</v>
      </c>
      <c r="D128" s="5" t="s">
        <v>236</v>
      </c>
      <c r="E128" s="5" t="s">
        <v>261</v>
      </c>
      <c r="F128" s="5" t="s">
        <v>262</v>
      </c>
      <c r="G128" s="5">
        <v>18.3</v>
      </c>
    </row>
    <row r="129" spans="1:7" ht="13.5" thickBot="1">
      <c r="A129" s="5" t="s">
        <v>260</v>
      </c>
      <c r="B129" s="5">
        <v>2445</v>
      </c>
      <c r="C129" s="5">
        <v>73.5</v>
      </c>
      <c r="D129" s="5" t="s">
        <v>236</v>
      </c>
      <c r="E129" s="5" t="s">
        <v>234</v>
      </c>
      <c r="F129" s="5" t="s">
        <v>262</v>
      </c>
      <c r="G129" s="5">
        <v>17.6</v>
      </c>
    </row>
    <row r="130" spans="1:7" ht="13.5" thickBot="1">
      <c r="A130" s="5" t="s">
        <v>260</v>
      </c>
      <c r="B130" s="5">
        <v>2300</v>
      </c>
      <c r="C130" s="5">
        <v>73.5</v>
      </c>
      <c r="D130" s="5" t="s">
        <v>236</v>
      </c>
      <c r="E130" s="5" t="s">
        <v>261</v>
      </c>
      <c r="F130" s="5" t="s">
        <v>263</v>
      </c>
      <c r="G130" s="5">
        <v>18.6</v>
      </c>
    </row>
    <row r="131" spans="1:7" ht="13.5" thickBot="1">
      <c r="A131" s="5" t="s">
        <v>260</v>
      </c>
      <c r="B131" s="5">
        <v>2300</v>
      </c>
      <c r="C131" s="5">
        <v>73.5</v>
      </c>
      <c r="D131" s="5" t="s">
        <v>236</v>
      </c>
      <c r="E131" s="5" t="s">
        <v>234</v>
      </c>
      <c r="F131" s="5" t="s">
        <v>263</v>
      </c>
      <c r="G131" s="5">
        <v>17.8</v>
      </c>
    </row>
    <row r="132" spans="1:7" ht="13.5" thickBot="1">
      <c r="A132" s="5" t="s">
        <v>260</v>
      </c>
      <c r="B132" s="5">
        <v>2300</v>
      </c>
      <c r="C132" s="5">
        <v>80.9</v>
      </c>
      <c r="D132" s="5" t="s">
        <v>236</v>
      </c>
      <c r="E132" s="5" t="s">
        <v>261</v>
      </c>
      <c r="F132" s="5" t="s">
        <v>264</v>
      </c>
      <c r="G132" s="5">
        <v>16.8</v>
      </c>
    </row>
    <row r="134" ht="12.75">
      <c r="A134" t="s">
        <v>13</v>
      </c>
    </row>
    <row r="135" ht="12.75">
      <c r="A135" t="s">
        <v>265</v>
      </c>
    </row>
    <row r="136" ht="13.5" thickBot="1"/>
    <row r="137" spans="1:7" ht="32.25" customHeight="1" thickBot="1">
      <c r="A137" s="5" t="s">
        <v>36</v>
      </c>
      <c r="B137" s="5" t="s">
        <v>230</v>
      </c>
      <c r="C137" s="5" t="s">
        <v>66</v>
      </c>
      <c r="D137" s="5" t="s">
        <v>231</v>
      </c>
      <c r="E137" s="5" t="s">
        <v>232</v>
      </c>
      <c r="F137" s="5" t="s">
        <v>221</v>
      </c>
      <c r="G137" s="5" t="s">
        <v>46</v>
      </c>
    </row>
    <row r="138" spans="1:7" ht="13.5" thickBot="1">
      <c r="A138" s="5" t="s">
        <v>260</v>
      </c>
      <c r="B138" s="5">
        <v>2300</v>
      </c>
      <c r="C138" s="5">
        <v>80.9</v>
      </c>
      <c r="D138" s="5" t="s">
        <v>236</v>
      </c>
      <c r="E138" s="5" t="s">
        <v>234</v>
      </c>
      <c r="F138" s="5" t="s">
        <v>264</v>
      </c>
      <c r="G138" s="5">
        <v>16.5</v>
      </c>
    </row>
    <row r="139" spans="1:7" ht="27" customHeight="1" thickBot="1">
      <c r="A139" s="5" t="s">
        <v>266</v>
      </c>
      <c r="B139" s="5"/>
      <c r="C139" s="5">
        <v>166.2</v>
      </c>
      <c r="D139" s="5" t="s">
        <v>267</v>
      </c>
      <c r="E139" s="5"/>
      <c r="F139" s="5" t="s">
        <v>268</v>
      </c>
      <c r="G139" s="5" t="s">
        <v>121</v>
      </c>
    </row>
    <row r="140" spans="1:7" ht="17.25" customHeight="1" thickBot="1">
      <c r="A140" s="5" t="s">
        <v>269</v>
      </c>
      <c r="B140" s="5">
        <v>6600</v>
      </c>
      <c r="C140" s="5">
        <v>169.1</v>
      </c>
      <c r="D140" s="5" t="s">
        <v>270</v>
      </c>
      <c r="E140" s="5"/>
      <c r="F140" s="5" t="s">
        <v>271</v>
      </c>
      <c r="G140" s="5" t="s">
        <v>272</v>
      </c>
    </row>
    <row r="141" spans="1:7" ht="17.25" customHeight="1" thickBot="1">
      <c r="A141" s="5" t="s">
        <v>269</v>
      </c>
      <c r="B141" s="5">
        <v>6600</v>
      </c>
      <c r="C141" s="5">
        <v>169.1</v>
      </c>
      <c r="D141" s="5" t="s">
        <v>273</v>
      </c>
      <c r="E141" s="5"/>
      <c r="F141" s="5" t="s">
        <v>271</v>
      </c>
      <c r="G141" s="5" t="s">
        <v>119</v>
      </c>
    </row>
    <row r="142" spans="1:7" ht="17.25" customHeight="1" thickBot="1">
      <c r="A142" s="5" t="s">
        <v>274</v>
      </c>
      <c r="B142" s="5"/>
      <c r="C142" s="5">
        <v>141.2</v>
      </c>
      <c r="D142" s="5" t="s">
        <v>267</v>
      </c>
      <c r="E142" s="5"/>
      <c r="F142" s="5" t="s">
        <v>275</v>
      </c>
      <c r="G142" s="5" t="s">
        <v>276</v>
      </c>
    </row>
    <row r="143" spans="1:7" ht="17.25" customHeight="1" thickBot="1">
      <c r="A143" s="5" t="s">
        <v>277</v>
      </c>
      <c r="B143" s="5">
        <v>4250</v>
      </c>
      <c r="C143" s="5">
        <v>88.3</v>
      </c>
      <c r="D143" s="5" t="s">
        <v>224</v>
      </c>
      <c r="E143" s="5"/>
      <c r="F143" s="5" t="s">
        <v>278</v>
      </c>
      <c r="G143" s="5">
        <v>33</v>
      </c>
    </row>
    <row r="144" spans="1:7" ht="17.25" customHeight="1" thickBot="1">
      <c r="A144" s="5" t="s">
        <v>277</v>
      </c>
      <c r="B144" s="5">
        <v>4250</v>
      </c>
      <c r="C144" s="5">
        <v>95.6</v>
      </c>
      <c r="D144" s="5" t="s">
        <v>224</v>
      </c>
      <c r="E144" s="5"/>
      <c r="F144" s="5" t="s">
        <v>279</v>
      </c>
      <c r="G144" s="5">
        <v>31.1</v>
      </c>
    </row>
    <row r="145" spans="1:7" ht="17.25" customHeight="1" thickBot="1">
      <c r="A145" s="5" t="s">
        <v>277</v>
      </c>
      <c r="B145" s="5">
        <v>4670</v>
      </c>
      <c r="C145" s="5">
        <v>96</v>
      </c>
      <c r="D145" s="5" t="s">
        <v>224</v>
      </c>
      <c r="E145" s="5"/>
      <c r="F145" s="5" t="s">
        <v>280</v>
      </c>
      <c r="G145" s="5">
        <v>32</v>
      </c>
    </row>
    <row r="146" spans="1:7" ht="17.25" customHeight="1" thickBot="1">
      <c r="A146" s="5" t="s">
        <v>281</v>
      </c>
      <c r="B146" s="5">
        <v>4250</v>
      </c>
      <c r="C146" s="5">
        <v>88.3</v>
      </c>
      <c r="D146" s="5" t="s">
        <v>224</v>
      </c>
      <c r="E146" s="5"/>
      <c r="F146" s="5" t="s">
        <v>278</v>
      </c>
      <c r="G146" s="5">
        <v>32.6</v>
      </c>
    </row>
    <row r="147" spans="1:7" ht="17.25" customHeight="1" thickBot="1">
      <c r="A147" s="5" t="s">
        <v>282</v>
      </c>
      <c r="B147" s="5">
        <v>2000</v>
      </c>
      <c r="C147" s="5">
        <v>80</v>
      </c>
      <c r="D147" s="5" t="s">
        <v>224</v>
      </c>
      <c r="E147" s="5"/>
      <c r="F147" s="5" t="s">
        <v>283</v>
      </c>
      <c r="G147" s="5" t="s">
        <v>284</v>
      </c>
    </row>
    <row r="148" spans="1:7" ht="17.25" customHeight="1" thickBot="1">
      <c r="A148" s="5" t="s">
        <v>281</v>
      </c>
      <c r="B148" s="5">
        <v>4250</v>
      </c>
      <c r="C148" s="5">
        <v>95.6</v>
      </c>
      <c r="D148" s="5" t="s">
        <v>224</v>
      </c>
      <c r="E148" s="5"/>
      <c r="F148" s="5" t="s">
        <v>279</v>
      </c>
      <c r="G148" s="5">
        <v>30.7</v>
      </c>
    </row>
    <row r="149" spans="1:7" ht="17.25" customHeight="1" thickBot="1">
      <c r="A149" s="5" t="s">
        <v>281</v>
      </c>
      <c r="B149" s="5">
        <v>4670</v>
      </c>
      <c r="C149" s="5">
        <v>96</v>
      </c>
      <c r="D149" s="5" t="s">
        <v>224</v>
      </c>
      <c r="E149" s="5"/>
      <c r="F149" s="5" t="s">
        <v>280</v>
      </c>
      <c r="G149" s="5">
        <v>31.6</v>
      </c>
    </row>
    <row r="150" spans="1:7" ht="27.75" customHeight="1" thickBot="1">
      <c r="A150" s="5" t="s">
        <v>285</v>
      </c>
      <c r="B150" s="5">
        <v>4250</v>
      </c>
      <c r="C150" s="5">
        <v>95.6</v>
      </c>
      <c r="D150" s="5" t="s">
        <v>224</v>
      </c>
      <c r="E150" s="5"/>
      <c r="F150" s="5" t="s">
        <v>286</v>
      </c>
      <c r="G150" s="5">
        <v>32.1</v>
      </c>
    </row>
    <row r="151" spans="1:7" ht="27" customHeight="1" thickBot="1">
      <c r="A151" s="5" t="s">
        <v>285</v>
      </c>
      <c r="B151" s="5">
        <v>4670</v>
      </c>
      <c r="C151" s="5">
        <v>96</v>
      </c>
      <c r="D151" s="5" t="s">
        <v>224</v>
      </c>
      <c r="E151" s="5"/>
      <c r="F151" s="5" t="s">
        <v>287</v>
      </c>
      <c r="G151" s="5">
        <v>33</v>
      </c>
    </row>
    <row r="152" spans="1:7" ht="31.5" customHeight="1" thickBot="1">
      <c r="A152" s="5" t="s">
        <v>288</v>
      </c>
      <c r="B152" s="5">
        <v>2445</v>
      </c>
      <c r="C152" s="5">
        <v>73.5</v>
      </c>
      <c r="D152" s="5" t="s">
        <v>224</v>
      </c>
      <c r="E152" s="5" t="s">
        <v>238</v>
      </c>
      <c r="F152" s="5" t="s">
        <v>289</v>
      </c>
      <c r="G152" s="5">
        <v>19.5</v>
      </c>
    </row>
    <row r="153" spans="1:7" ht="30.75" customHeight="1" thickBot="1">
      <c r="A153" s="5" t="s">
        <v>288</v>
      </c>
      <c r="B153" s="5">
        <v>2445</v>
      </c>
      <c r="C153" s="5" t="s">
        <v>290</v>
      </c>
      <c r="D153" s="5" t="s">
        <v>224</v>
      </c>
      <c r="E153" s="5" t="s">
        <v>261</v>
      </c>
      <c r="F153" s="5" t="s">
        <v>289</v>
      </c>
      <c r="G153" s="5">
        <v>19.7</v>
      </c>
    </row>
    <row r="154" spans="1:7" ht="13.5" thickBot="1">
      <c r="A154" s="5"/>
      <c r="B154" s="5"/>
      <c r="C154" s="5"/>
      <c r="D154" s="5"/>
      <c r="E154" s="5"/>
      <c r="F154" s="5"/>
      <c r="G154" s="5"/>
    </row>
    <row r="155" spans="1:7" ht="29.25" customHeight="1" thickBot="1">
      <c r="A155" s="5" t="s">
        <v>288</v>
      </c>
      <c r="B155" s="5">
        <v>2445</v>
      </c>
      <c r="C155" s="5">
        <v>73.5</v>
      </c>
      <c r="D155" s="5" t="s">
        <v>236</v>
      </c>
      <c r="E155" s="5" t="s">
        <v>238</v>
      </c>
      <c r="F155" s="5" t="s">
        <v>289</v>
      </c>
      <c r="G155" s="5">
        <v>19</v>
      </c>
    </row>
    <row r="156" spans="1:7" ht="28.5" customHeight="1" thickBot="1">
      <c r="A156" s="5" t="s">
        <v>288</v>
      </c>
      <c r="B156" s="5">
        <v>2445</v>
      </c>
      <c r="C156" s="5">
        <v>73.5</v>
      </c>
      <c r="D156" s="5" t="s">
        <v>236</v>
      </c>
      <c r="E156" s="5" t="s">
        <v>261</v>
      </c>
      <c r="F156" s="5" t="s">
        <v>289</v>
      </c>
      <c r="G156" s="5">
        <v>19.2</v>
      </c>
    </row>
    <row r="157" spans="1:7" ht="27" customHeight="1" thickBot="1">
      <c r="A157" s="5" t="s">
        <v>291</v>
      </c>
      <c r="B157" s="5">
        <v>2445</v>
      </c>
      <c r="C157" s="5">
        <v>73.5</v>
      </c>
      <c r="D157" s="5" t="s">
        <v>224</v>
      </c>
      <c r="E157" s="5" t="s">
        <v>238</v>
      </c>
      <c r="F157" s="5" t="s">
        <v>292</v>
      </c>
      <c r="G157" s="5">
        <v>19.6</v>
      </c>
    </row>
    <row r="158" spans="1:7" ht="29.25" customHeight="1" thickBot="1">
      <c r="A158" s="5" t="s">
        <v>291</v>
      </c>
      <c r="B158" s="5">
        <v>2445</v>
      </c>
      <c r="C158" s="5">
        <v>73.5</v>
      </c>
      <c r="D158" s="5" t="s">
        <v>224</v>
      </c>
      <c r="E158" s="5" t="s">
        <v>261</v>
      </c>
      <c r="F158" s="5" t="s">
        <v>292</v>
      </c>
      <c r="G158" s="5">
        <v>19.8</v>
      </c>
    </row>
    <row r="159" spans="1:7" ht="29.25" customHeight="1" thickBot="1">
      <c r="A159" s="5" t="s">
        <v>291</v>
      </c>
      <c r="B159" s="5">
        <v>2445</v>
      </c>
      <c r="C159" s="5">
        <v>73.5</v>
      </c>
      <c r="D159" s="5" t="s">
        <v>236</v>
      </c>
      <c r="E159" s="5" t="s">
        <v>238</v>
      </c>
      <c r="F159" s="5" t="s">
        <v>292</v>
      </c>
      <c r="G159" s="5">
        <v>19.2</v>
      </c>
    </row>
    <row r="160" spans="1:7" ht="26.25" customHeight="1" thickBot="1">
      <c r="A160" s="5" t="s">
        <v>291</v>
      </c>
      <c r="B160" s="5">
        <v>2445</v>
      </c>
      <c r="C160" s="5">
        <v>73.5</v>
      </c>
      <c r="D160" s="5" t="s">
        <v>236</v>
      </c>
      <c r="E160" s="5" t="s">
        <v>293</v>
      </c>
      <c r="F160" s="5" t="s">
        <v>292</v>
      </c>
      <c r="G160" s="5">
        <v>19.4</v>
      </c>
    </row>
    <row r="161" spans="1:7" ht="28.5" customHeight="1" thickBot="1">
      <c r="A161" s="5" t="s">
        <v>294</v>
      </c>
      <c r="B161" s="5">
        <v>2445</v>
      </c>
      <c r="C161" s="5">
        <v>73.5</v>
      </c>
      <c r="D161" s="5" t="s">
        <v>236</v>
      </c>
      <c r="E161" s="5" t="s">
        <v>295</v>
      </c>
      <c r="F161" s="5" t="s">
        <v>296</v>
      </c>
      <c r="G161" s="5">
        <v>19.1</v>
      </c>
    </row>
    <row r="162" spans="1:7" ht="53.25" customHeight="1" thickBot="1">
      <c r="A162" s="5" t="s">
        <v>297</v>
      </c>
      <c r="B162" s="5">
        <v>2445</v>
      </c>
      <c r="C162" s="5">
        <v>73.5</v>
      </c>
      <c r="D162" s="5" t="s">
        <v>236</v>
      </c>
      <c r="E162" s="5" t="s">
        <v>298</v>
      </c>
      <c r="F162" s="5" t="s">
        <v>299</v>
      </c>
      <c r="G162" s="5">
        <v>19.5</v>
      </c>
    </row>
    <row r="163" spans="1:7" ht="53.25" customHeight="1" thickBot="1">
      <c r="A163" s="5" t="s">
        <v>300</v>
      </c>
      <c r="B163" s="5">
        <v>2445</v>
      </c>
      <c r="C163" s="5">
        <v>73.5</v>
      </c>
      <c r="D163" s="5" t="s">
        <v>236</v>
      </c>
      <c r="E163" s="5" t="s">
        <v>298</v>
      </c>
      <c r="F163" s="5" t="s">
        <v>301</v>
      </c>
      <c r="G163" s="5">
        <v>19.7</v>
      </c>
    </row>
    <row r="164" spans="1:7" ht="42.75" customHeight="1" thickBot="1">
      <c r="A164" s="5" t="s">
        <v>302</v>
      </c>
      <c r="B164" s="5">
        <v>2445</v>
      </c>
      <c r="C164" s="5">
        <v>73.5</v>
      </c>
      <c r="D164" s="5" t="s">
        <v>224</v>
      </c>
      <c r="E164" s="5"/>
      <c r="F164" s="5" t="s">
        <v>303</v>
      </c>
      <c r="G164" s="5">
        <v>16.3</v>
      </c>
    </row>
    <row r="165" spans="1:7" ht="21" customHeight="1" thickBot="1">
      <c r="A165" s="5" t="s">
        <v>304</v>
      </c>
      <c r="B165" s="5">
        <v>2445</v>
      </c>
      <c r="C165" s="5">
        <v>67.6</v>
      </c>
      <c r="D165" s="5" t="s">
        <v>224</v>
      </c>
      <c r="E165" s="5"/>
      <c r="F165" s="5" t="s">
        <v>305</v>
      </c>
      <c r="G165" s="5">
        <v>10.4</v>
      </c>
    </row>
    <row r="166" spans="1:7" ht="23.25" customHeight="1" thickBot="1">
      <c r="A166" s="5" t="s">
        <v>306</v>
      </c>
      <c r="B166" s="5">
        <v>2800</v>
      </c>
      <c r="C166" s="5">
        <v>76</v>
      </c>
      <c r="D166" s="5" t="s">
        <v>236</v>
      </c>
      <c r="E166" s="5" t="s">
        <v>307</v>
      </c>
      <c r="F166" s="5" t="s">
        <v>308</v>
      </c>
      <c r="G166" s="5" t="s">
        <v>309</v>
      </c>
    </row>
    <row r="167" spans="1:7" ht="21" customHeight="1" thickBot="1">
      <c r="A167" s="5" t="s">
        <v>310</v>
      </c>
      <c r="B167" s="5">
        <v>1700</v>
      </c>
      <c r="C167" s="5">
        <v>42</v>
      </c>
      <c r="D167" s="5" t="s">
        <v>236</v>
      </c>
      <c r="E167" s="5"/>
      <c r="F167" s="5" t="s">
        <v>311</v>
      </c>
      <c r="G167" s="5" t="s">
        <v>312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9"/>
  <sheetViews>
    <sheetView zoomScalePageLayoutView="0" workbookViewId="0" topLeftCell="A43">
      <selection activeCell="A164" sqref="A164:IV164"/>
    </sheetView>
  </sheetViews>
  <sheetFormatPr defaultColWidth="9.00390625" defaultRowHeight="12.75"/>
  <sheetData>
    <row r="1" ht="12.75">
      <c r="A1" t="s">
        <v>35</v>
      </c>
    </row>
    <row r="2" ht="13.5" thickBot="1"/>
    <row r="3" spans="1:11" ht="115.5" thickBot="1">
      <c r="A3" s="5" t="s">
        <v>36</v>
      </c>
      <c r="B3" s="5" t="s">
        <v>37</v>
      </c>
      <c r="C3" s="5" t="s">
        <v>38</v>
      </c>
      <c r="D3" s="5" t="s">
        <v>39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</row>
    <row r="4" spans="1:11" ht="64.5" thickBot="1">
      <c r="A4" s="5" t="s">
        <v>47</v>
      </c>
      <c r="B4" s="5" t="s">
        <v>48</v>
      </c>
      <c r="C4" s="5" t="s">
        <v>49</v>
      </c>
      <c r="D4" s="5" t="s">
        <v>50</v>
      </c>
      <c r="E4" s="5">
        <v>3.111</v>
      </c>
      <c r="F4" s="5">
        <v>4615</v>
      </c>
      <c r="G4" s="5">
        <v>7700</v>
      </c>
      <c r="H4" s="5">
        <v>3800</v>
      </c>
      <c r="I4" s="5" t="s">
        <v>51</v>
      </c>
      <c r="J4" s="5" t="s">
        <v>52</v>
      </c>
      <c r="K4" s="5">
        <v>19.1</v>
      </c>
    </row>
    <row r="5" spans="1:11" ht="64.5" thickBot="1">
      <c r="A5" s="5" t="s">
        <v>53</v>
      </c>
      <c r="B5" s="5" t="s">
        <v>54</v>
      </c>
      <c r="C5" s="5" t="s">
        <v>49</v>
      </c>
      <c r="D5" s="5" t="s">
        <v>50</v>
      </c>
      <c r="E5" s="5">
        <v>3.111</v>
      </c>
      <c r="F5" s="5">
        <v>4820</v>
      </c>
      <c r="G5" s="5">
        <v>7700</v>
      </c>
      <c r="H5" s="5">
        <v>3800</v>
      </c>
      <c r="I5" s="5" t="s">
        <v>51</v>
      </c>
      <c r="J5" s="5" t="s">
        <v>55</v>
      </c>
      <c r="K5" s="5">
        <v>13</v>
      </c>
    </row>
    <row r="6" spans="1:11" ht="64.5" thickBot="1">
      <c r="A6" s="5" t="s">
        <v>56</v>
      </c>
      <c r="B6" s="5" t="s">
        <v>54</v>
      </c>
      <c r="C6" s="5" t="s">
        <v>49</v>
      </c>
      <c r="D6" s="5" t="s">
        <v>50</v>
      </c>
      <c r="E6" s="5">
        <v>3.111</v>
      </c>
      <c r="F6" s="5">
        <v>4850</v>
      </c>
      <c r="G6" s="5">
        <v>7700</v>
      </c>
      <c r="H6" s="5">
        <v>3800</v>
      </c>
      <c r="I6" s="5" t="s">
        <v>51</v>
      </c>
      <c r="J6" s="5" t="s">
        <v>57</v>
      </c>
      <c r="K6" s="5">
        <v>13.2</v>
      </c>
    </row>
    <row r="7" spans="1:11" ht="51.75" thickBot="1">
      <c r="A7" s="5" t="s">
        <v>58</v>
      </c>
      <c r="B7" s="5" t="s">
        <v>59</v>
      </c>
      <c r="C7" s="5" t="s">
        <v>49</v>
      </c>
      <c r="D7" s="5" t="s">
        <v>50</v>
      </c>
      <c r="E7" s="5">
        <v>3.111</v>
      </c>
      <c r="F7" s="5">
        <v>5540</v>
      </c>
      <c r="G7" s="5">
        <v>7740</v>
      </c>
      <c r="H7" s="5">
        <v>4550</v>
      </c>
      <c r="I7" s="5" t="s">
        <v>51</v>
      </c>
      <c r="J7" s="5" t="s">
        <v>60</v>
      </c>
      <c r="K7" s="5">
        <v>13.2</v>
      </c>
    </row>
    <row r="9" ht="12.75">
      <c r="A9" t="s">
        <v>61</v>
      </c>
    </row>
    <row r="10" ht="13.5" thickBot="1"/>
    <row r="11" spans="1:10" ht="102.75" thickBot="1">
      <c r="A11" s="5" t="s">
        <v>62</v>
      </c>
      <c r="B11" s="5" t="s">
        <v>14</v>
      </c>
      <c r="C11" s="5" t="s">
        <v>63</v>
      </c>
      <c r="D11" s="5" t="s">
        <v>64</v>
      </c>
      <c r="E11" s="5" t="s">
        <v>38</v>
      </c>
      <c r="F11" s="5" t="s">
        <v>65</v>
      </c>
      <c r="G11" s="5" t="s">
        <v>66</v>
      </c>
      <c r="H11" s="5" t="s">
        <v>67</v>
      </c>
      <c r="I11" s="5" t="s">
        <v>68</v>
      </c>
      <c r="J11" s="5" t="s">
        <v>46</v>
      </c>
    </row>
    <row r="12" spans="1:10" ht="26.25" thickBot="1">
      <c r="A12" s="5">
        <v>1</v>
      </c>
      <c r="B12" s="5" t="s">
        <v>69</v>
      </c>
      <c r="C12" s="5">
        <v>11</v>
      </c>
      <c r="D12" s="5" t="s">
        <v>70</v>
      </c>
      <c r="E12" s="5" t="s">
        <v>71</v>
      </c>
      <c r="F12" s="5">
        <v>2476</v>
      </c>
      <c r="G12" s="5">
        <v>59</v>
      </c>
      <c r="H12" s="5" t="s">
        <v>72</v>
      </c>
      <c r="I12" s="5" t="s">
        <v>73</v>
      </c>
      <c r="J12" s="5" t="s">
        <v>74</v>
      </c>
    </row>
    <row r="13" spans="1:10" ht="26.25" thickBot="1">
      <c r="A13" s="5">
        <v>2</v>
      </c>
      <c r="B13" s="5" t="s">
        <v>75</v>
      </c>
      <c r="C13" s="5">
        <v>11</v>
      </c>
      <c r="D13" s="5" t="s">
        <v>76</v>
      </c>
      <c r="E13" s="5" t="s">
        <v>77</v>
      </c>
      <c r="F13" s="5">
        <v>2665</v>
      </c>
      <c r="G13" s="5">
        <v>61</v>
      </c>
      <c r="H13" s="5" t="s">
        <v>72</v>
      </c>
      <c r="I13" s="5" t="s">
        <v>73</v>
      </c>
      <c r="J13" s="5" t="s">
        <v>78</v>
      </c>
    </row>
    <row r="14" spans="1:10" ht="39" thickBot="1">
      <c r="A14" s="5">
        <v>3</v>
      </c>
      <c r="B14" s="5" t="s">
        <v>79</v>
      </c>
      <c r="C14" s="5">
        <v>14</v>
      </c>
      <c r="D14" s="5" t="s">
        <v>80</v>
      </c>
      <c r="E14" s="5" t="s">
        <v>81</v>
      </c>
      <c r="F14" s="5">
        <v>2295</v>
      </c>
      <c r="G14" s="5">
        <v>105</v>
      </c>
      <c r="H14" s="5" t="s">
        <v>72</v>
      </c>
      <c r="I14" s="5" t="s">
        <v>73</v>
      </c>
      <c r="J14" s="5">
        <v>11.3</v>
      </c>
    </row>
    <row r="15" spans="1:10" ht="51.75" thickBot="1">
      <c r="A15" s="5">
        <v>4</v>
      </c>
      <c r="B15" s="5" t="s">
        <v>82</v>
      </c>
      <c r="C15" s="5">
        <v>11</v>
      </c>
      <c r="D15" s="5" t="s">
        <v>83</v>
      </c>
      <c r="E15" s="5" t="s">
        <v>84</v>
      </c>
      <c r="F15" s="5">
        <v>2370</v>
      </c>
      <c r="G15" s="5">
        <v>57</v>
      </c>
      <c r="H15" s="5" t="s">
        <v>72</v>
      </c>
      <c r="I15" s="5" t="s">
        <v>85</v>
      </c>
      <c r="J15" s="5" t="s">
        <v>86</v>
      </c>
    </row>
    <row r="16" spans="1:10" ht="26.25" thickBot="1">
      <c r="A16" s="5">
        <v>5</v>
      </c>
      <c r="B16" s="5" t="s">
        <v>87</v>
      </c>
      <c r="C16" s="5">
        <v>20</v>
      </c>
      <c r="D16" s="5" t="s">
        <v>88</v>
      </c>
      <c r="E16" s="5" t="s">
        <v>89</v>
      </c>
      <c r="F16" s="5">
        <v>4570</v>
      </c>
      <c r="G16" s="5">
        <v>89</v>
      </c>
      <c r="H16" s="5" t="s">
        <v>72</v>
      </c>
      <c r="I16" s="5" t="s">
        <v>73</v>
      </c>
      <c r="J16" s="5" t="s">
        <v>90</v>
      </c>
    </row>
    <row r="17" spans="1:10" ht="26.25" thickBot="1">
      <c r="A17" s="5">
        <v>6</v>
      </c>
      <c r="B17" s="5" t="s">
        <v>91</v>
      </c>
      <c r="C17" s="5">
        <v>10</v>
      </c>
      <c r="D17" s="5" t="s">
        <v>92</v>
      </c>
      <c r="E17" s="5" t="s">
        <v>93</v>
      </c>
      <c r="F17" s="5">
        <v>2464</v>
      </c>
      <c r="G17" s="5">
        <v>106.6</v>
      </c>
      <c r="H17" s="5" t="s">
        <v>72</v>
      </c>
      <c r="I17" s="5" t="s">
        <v>73</v>
      </c>
      <c r="J17" s="5">
        <v>12.7</v>
      </c>
    </row>
    <row r="18" spans="1:10" ht="26.25" thickBot="1">
      <c r="A18" s="5">
        <v>7</v>
      </c>
      <c r="B18" s="5" t="s">
        <v>94</v>
      </c>
      <c r="C18" s="5">
        <v>13</v>
      </c>
      <c r="D18" s="5" t="s">
        <v>95</v>
      </c>
      <c r="E18" s="5" t="s">
        <v>93</v>
      </c>
      <c r="F18" s="5">
        <v>2464</v>
      </c>
      <c r="G18" s="5">
        <v>106.6</v>
      </c>
      <c r="H18" s="5" t="s">
        <v>72</v>
      </c>
      <c r="I18" s="5" t="s">
        <v>73</v>
      </c>
      <c r="J18" s="5">
        <v>13.3</v>
      </c>
    </row>
    <row r="19" spans="1:10" ht="26.25" thickBot="1">
      <c r="A19" s="5">
        <v>8</v>
      </c>
      <c r="B19" s="5" t="s">
        <v>94</v>
      </c>
      <c r="C19" s="5">
        <v>13</v>
      </c>
      <c r="D19" s="5" t="s">
        <v>95</v>
      </c>
      <c r="E19" s="5" t="s">
        <v>96</v>
      </c>
      <c r="F19" s="5">
        <v>2890</v>
      </c>
      <c r="G19" s="5">
        <v>70.5</v>
      </c>
      <c r="H19" s="5" t="s">
        <v>72</v>
      </c>
      <c r="I19" s="5" t="s">
        <v>73</v>
      </c>
      <c r="J19" s="5">
        <v>15.5</v>
      </c>
    </row>
    <row r="20" spans="1:10" ht="26.25" thickBot="1">
      <c r="A20" s="5">
        <v>9</v>
      </c>
      <c r="B20" s="5" t="s">
        <v>97</v>
      </c>
      <c r="C20" s="5">
        <v>21</v>
      </c>
      <c r="D20" s="5" t="s">
        <v>98</v>
      </c>
      <c r="E20" s="5" t="s">
        <v>99</v>
      </c>
      <c r="F20" s="5">
        <v>4750</v>
      </c>
      <c r="G20" s="5">
        <v>90</v>
      </c>
      <c r="H20" s="5" t="s">
        <v>72</v>
      </c>
      <c r="I20" s="5" t="s">
        <v>73</v>
      </c>
      <c r="J20" s="5" t="s">
        <v>100</v>
      </c>
    </row>
    <row r="21" spans="1:10" ht="26.25" thickBot="1">
      <c r="A21" s="5">
        <v>10</v>
      </c>
      <c r="B21" s="5" t="s">
        <v>101</v>
      </c>
      <c r="C21" s="5">
        <v>30</v>
      </c>
      <c r="D21" s="5" t="s">
        <v>102</v>
      </c>
      <c r="E21" s="5" t="s">
        <v>103</v>
      </c>
      <c r="F21" s="5">
        <v>4750</v>
      </c>
      <c r="G21" s="5">
        <v>100</v>
      </c>
      <c r="H21" s="5" t="s">
        <v>72</v>
      </c>
      <c r="I21" s="5" t="s">
        <v>73</v>
      </c>
      <c r="J21" s="5" t="s">
        <v>104</v>
      </c>
    </row>
    <row r="23" ht="12.75">
      <c r="A23" t="s">
        <v>11</v>
      </c>
    </row>
    <row r="24" ht="13.5" thickBot="1"/>
    <row r="25" spans="1:2" ht="90" thickBot="1">
      <c r="A25" s="5" t="s">
        <v>36</v>
      </c>
      <c r="B25" s="5" t="s">
        <v>105</v>
      </c>
    </row>
    <row r="26" spans="1:2" ht="39" thickBot="1">
      <c r="A26" s="5" t="s">
        <v>106</v>
      </c>
      <c r="B26" s="5">
        <v>26</v>
      </c>
    </row>
    <row r="27" spans="1:2" ht="64.5" thickBot="1">
      <c r="A27" s="5" t="s">
        <v>107</v>
      </c>
      <c r="B27" s="5">
        <v>30</v>
      </c>
    </row>
    <row r="28" spans="1:2" ht="51.75" thickBot="1">
      <c r="A28" s="5" t="s">
        <v>108</v>
      </c>
      <c r="B28" s="5">
        <v>30</v>
      </c>
    </row>
    <row r="29" spans="1:2" ht="90" thickBot="1">
      <c r="A29" s="5" t="s">
        <v>109</v>
      </c>
      <c r="B29" s="5">
        <v>41</v>
      </c>
    </row>
    <row r="30" spans="1:2" ht="26.25" thickBot="1">
      <c r="A30" s="5" t="s">
        <v>110</v>
      </c>
      <c r="B30" s="5" t="s">
        <v>111</v>
      </c>
    </row>
    <row r="31" spans="1:2" ht="26.25" thickBot="1">
      <c r="A31" s="5" t="s">
        <v>112</v>
      </c>
      <c r="B31" s="5" t="s">
        <v>113</v>
      </c>
    </row>
    <row r="32" spans="1:2" ht="77.25" thickBot="1">
      <c r="A32" s="5" t="s">
        <v>114</v>
      </c>
      <c r="B32" s="5">
        <v>44</v>
      </c>
    </row>
    <row r="33" spans="1:2" ht="39" thickBot="1">
      <c r="A33" s="5" t="s">
        <v>115</v>
      </c>
      <c r="B33" s="5">
        <v>43</v>
      </c>
    </row>
    <row r="34" spans="1:2" ht="64.5" thickBot="1">
      <c r="A34" s="5" t="s">
        <v>116</v>
      </c>
      <c r="B34" s="5">
        <v>40</v>
      </c>
    </row>
    <row r="35" spans="1:2" ht="51.75" thickBot="1">
      <c r="A35" s="5" t="s">
        <v>117</v>
      </c>
      <c r="B35" s="5">
        <v>43</v>
      </c>
    </row>
    <row r="36" spans="1:2" ht="26.25" thickBot="1">
      <c r="A36" s="5" t="s">
        <v>118</v>
      </c>
      <c r="B36" s="5" t="s">
        <v>119</v>
      </c>
    </row>
    <row r="37" spans="1:2" ht="26.25" thickBot="1">
      <c r="A37" s="5" t="s">
        <v>120</v>
      </c>
      <c r="B37" s="5" t="s">
        <v>121</v>
      </c>
    </row>
    <row r="38" spans="1:2" ht="26.25" thickBot="1">
      <c r="A38" s="5" t="s">
        <v>122</v>
      </c>
      <c r="B38" s="5" t="s">
        <v>121</v>
      </c>
    </row>
    <row r="39" spans="1:2" ht="26.25" thickBot="1">
      <c r="A39" s="5" t="s">
        <v>123</v>
      </c>
      <c r="B39" s="5" t="s">
        <v>124</v>
      </c>
    </row>
    <row r="40" spans="1:2" ht="26.25" thickBot="1">
      <c r="A40" s="5" t="s">
        <v>125</v>
      </c>
      <c r="B40" s="5" t="s">
        <v>126</v>
      </c>
    </row>
    <row r="41" spans="1:2" ht="64.5" thickBot="1">
      <c r="A41" s="5" t="s">
        <v>127</v>
      </c>
      <c r="B41" s="5" t="s">
        <v>121</v>
      </c>
    </row>
    <row r="42" spans="1:2" ht="51.75" thickBot="1">
      <c r="A42" s="5" t="s">
        <v>128</v>
      </c>
      <c r="B42" s="5" t="s">
        <v>129</v>
      </c>
    </row>
    <row r="43" spans="1:2" ht="51.75" thickBot="1">
      <c r="A43" s="5" t="s">
        <v>130</v>
      </c>
      <c r="B43" s="5">
        <v>41</v>
      </c>
    </row>
    <row r="44" spans="1:2" ht="64.5" thickBot="1">
      <c r="A44" s="5" t="s">
        <v>131</v>
      </c>
      <c r="B44" s="5">
        <v>54</v>
      </c>
    </row>
    <row r="45" spans="1:2" ht="26.25" thickBot="1">
      <c r="A45" s="5" t="s">
        <v>132</v>
      </c>
      <c r="B45" s="5" t="s">
        <v>133</v>
      </c>
    </row>
    <row r="46" spans="1:2" ht="64.5" thickBot="1">
      <c r="A46" s="5" t="s">
        <v>134</v>
      </c>
      <c r="B46" s="5">
        <v>54</v>
      </c>
    </row>
    <row r="47" spans="1:2" ht="39" thickBot="1">
      <c r="A47" s="5" t="s">
        <v>135</v>
      </c>
      <c r="B47" s="5" t="s">
        <v>136</v>
      </c>
    </row>
    <row r="48" spans="1:2" ht="26.25" thickBot="1">
      <c r="A48" s="5" t="s">
        <v>137</v>
      </c>
      <c r="B48" s="5" t="s">
        <v>138</v>
      </c>
    </row>
    <row r="49" spans="1:2" ht="26.25" thickBot="1">
      <c r="A49" s="5" t="s">
        <v>139</v>
      </c>
      <c r="B49" s="5" t="s">
        <v>140</v>
      </c>
    </row>
    <row r="50" spans="1:2" ht="26.25" thickBot="1">
      <c r="A50" s="5" t="s">
        <v>141</v>
      </c>
      <c r="B50" s="5" t="s">
        <v>142</v>
      </c>
    </row>
    <row r="51" spans="1:2" ht="26.25" thickBot="1">
      <c r="A51" s="5" t="s">
        <v>143</v>
      </c>
      <c r="B51" s="5" t="s">
        <v>119</v>
      </c>
    </row>
    <row r="53" ht="12.75">
      <c r="A53" t="s">
        <v>144</v>
      </c>
    </row>
    <row r="54" ht="13.5" thickBot="1"/>
    <row r="55" spans="1:2" ht="51.75" thickBot="1">
      <c r="A55" s="5" t="s">
        <v>36</v>
      </c>
      <c r="B55" s="5" t="s">
        <v>46</v>
      </c>
    </row>
    <row r="56" spans="1:2" ht="39" thickBot="1">
      <c r="A56" s="5" t="s">
        <v>145</v>
      </c>
      <c r="B56" s="5" t="s">
        <v>146</v>
      </c>
    </row>
    <row r="57" spans="1:2" ht="26.25" thickBot="1">
      <c r="A57" s="5" t="s">
        <v>147</v>
      </c>
      <c r="B57" s="5" t="s">
        <v>148</v>
      </c>
    </row>
    <row r="58" spans="1:2" ht="39" thickBot="1">
      <c r="A58" s="5" t="s">
        <v>149</v>
      </c>
      <c r="B58" s="5" t="s">
        <v>150</v>
      </c>
    </row>
    <row r="59" spans="1:2" ht="26.25" thickBot="1">
      <c r="A59" s="5" t="s">
        <v>151</v>
      </c>
      <c r="B59" s="5" t="s">
        <v>146</v>
      </c>
    </row>
    <row r="60" spans="1:2" ht="26.25" thickBot="1">
      <c r="A60" s="5" t="s">
        <v>152</v>
      </c>
      <c r="B60" s="5">
        <v>26</v>
      </c>
    </row>
    <row r="61" spans="1:2" ht="90" thickBot="1">
      <c r="A61" s="5" t="s">
        <v>153</v>
      </c>
      <c r="B61" s="5">
        <v>34</v>
      </c>
    </row>
    <row r="62" spans="1:2" ht="51.75" thickBot="1">
      <c r="A62" s="5" t="s">
        <v>154</v>
      </c>
      <c r="B62" s="5">
        <v>36</v>
      </c>
    </row>
    <row r="63" spans="1:2" ht="115.5" thickBot="1">
      <c r="A63" s="5" t="s">
        <v>155</v>
      </c>
      <c r="B63" s="5">
        <v>15.8</v>
      </c>
    </row>
    <row r="64" spans="1:2" ht="39" thickBot="1">
      <c r="A64" s="5" t="s">
        <v>156</v>
      </c>
      <c r="B64" s="5">
        <v>15.8</v>
      </c>
    </row>
    <row r="65" spans="1:2" ht="26.25" thickBot="1">
      <c r="A65" s="5" t="s">
        <v>157</v>
      </c>
      <c r="B65" s="5" t="s">
        <v>158</v>
      </c>
    </row>
    <row r="66" spans="1:2" ht="39" thickBot="1">
      <c r="A66" s="5" t="s">
        <v>159</v>
      </c>
      <c r="B66" s="5">
        <v>15.8</v>
      </c>
    </row>
    <row r="67" spans="1:2" ht="26.25" thickBot="1">
      <c r="A67" s="5" t="s">
        <v>160</v>
      </c>
      <c r="B67" s="5">
        <v>15.8</v>
      </c>
    </row>
    <row r="68" spans="1:2" ht="26.25" thickBot="1">
      <c r="A68" s="5" t="s">
        <v>161</v>
      </c>
      <c r="B68" s="5">
        <v>15.8</v>
      </c>
    </row>
    <row r="69" spans="1:2" ht="26.25" thickBot="1">
      <c r="A69" s="5" t="s">
        <v>162</v>
      </c>
      <c r="B69" s="5">
        <v>15.3</v>
      </c>
    </row>
    <row r="70" spans="1:2" ht="26.25" thickBot="1">
      <c r="A70" s="5" t="s">
        <v>163</v>
      </c>
      <c r="B70" s="5">
        <v>15.3</v>
      </c>
    </row>
    <row r="71" spans="1:2" ht="26.25" thickBot="1">
      <c r="A71" s="5" t="s">
        <v>164</v>
      </c>
      <c r="B71" s="5">
        <v>15.3</v>
      </c>
    </row>
    <row r="72" spans="1:2" ht="26.25" thickBot="1">
      <c r="A72" s="5" t="s">
        <v>165</v>
      </c>
      <c r="B72" s="5">
        <v>15.8</v>
      </c>
    </row>
    <row r="73" spans="1:2" ht="26.25" thickBot="1">
      <c r="A73" s="5" t="s">
        <v>166</v>
      </c>
      <c r="B73" s="5">
        <v>30</v>
      </c>
    </row>
    <row r="74" spans="1:2" ht="39" thickBot="1">
      <c r="A74" s="5" t="s">
        <v>167</v>
      </c>
      <c r="B74" s="5" t="s">
        <v>168</v>
      </c>
    </row>
    <row r="75" spans="1:2" ht="51.75" thickBot="1">
      <c r="A75" s="5" t="s">
        <v>169</v>
      </c>
      <c r="B75" s="5">
        <v>17.8</v>
      </c>
    </row>
    <row r="76" spans="1:2" ht="26.25" thickBot="1">
      <c r="A76" s="5" t="s">
        <v>170</v>
      </c>
      <c r="B76" s="5">
        <v>17.8</v>
      </c>
    </row>
    <row r="77" spans="1:2" ht="26.25" thickBot="1">
      <c r="A77" s="5" t="s">
        <v>171</v>
      </c>
      <c r="B77" s="5" t="s">
        <v>172</v>
      </c>
    </row>
    <row r="78" spans="1:2" ht="51.75" thickBot="1">
      <c r="A78" s="5" t="s">
        <v>173</v>
      </c>
      <c r="B78" s="5">
        <v>18.3</v>
      </c>
    </row>
    <row r="79" spans="1:2" ht="13.5" thickBot="1">
      <c r="A79" s="5" t="s">
        <v>174</v>
      </c>
      <c r="B79" s="5">
        <v>18.3</v>
      </c>
    </row>
    <row r="80" spans="1:2" ht="26.25" thickBot="1">
      <c r="A80" s="5" t="s">
        <v>175</v>
      </c>
      <c r="B80" s="5">
        <v>17.8</v>
      </c>
    </row>
    <row r="81" spans="1:2" ht="26.25" thickBot="1">
      <c r="A81" s="5" t="s">
        <v>176</v>
      </c>
      <c r="B81" s="5" t="s">
        <v>177</v>
      </c>
    </row>
    <row r="82" spans="1:2" ht="13.5" thickBot="1">
      <c r="A82" s="5" t="s">
        <v>178</v>
      </c>
      <c r="B82" s="5" t="s">
        <v>179</v>
      </c>
    </row>
    <row r="83" spans="1:2" ht="26.25" thickBot="1">
      <c r="A83" s="5" t="s">
        <v>180</v>
      </c>
      <c r="B83" s="5" t="s">
        <v>181</v>
      </c>
    </row>
    <row r="84" spans="1:2" ht="26.25" thickBot="1">
      <c r="A84" s="5" t="s">
        <v>182</v>
      </c>
      <c r="B84" s="5" t="s">
        <v>183</v>
      </c>
    </row>
    <row r="85" spans="1:2" ht="26.25" thickBot="1">
      <c r="A85" s="5" t="s">
        <v>184</v>
      </c>
      <c r="B85" s="5" t="s">
        <v>185</v>
      </c>
    </row>
    <row r="86" spans="1:2" ht="64.5" thickBot="1">
      <c r="A86" s="5" t="s">
        <v>186</v>
      </c>
      <c r="B86" s="5" t="s">
        <v>124</v>
      </c>
    </row>
    <row r="87" spans="1:2" ht="26.25" thickBot="1">
      <c r="A87" s="5" t="s">
        <v>187</v>
      </c>
      <c r="B87" s="5" t="s">
        <v>185</v>
      </c>
    </row>
    <row r="88" spans="1:2" ht="77.25" thickBot="1">
      <c r="A88" s="5" t="s">
        <v>188</v>
      </c>
      <c r="B88" s="5" t="s">
        <v>124</v>
      </c>
    </row>
    <row r="89" spans="1:2" ht="115.5" thickBot="1">
      <c r="A89" s="5" t="s">
        <v>189</v>
      </c>
      <c r="B89" s="5" t="s">
        <v>190</v>
      </c>
    </row>
    <row r="90" spans="1:2" ht="26.25" thickBot="1">
      <c r="A90" s="5" t="s">
        <v>191</v>
      </c>
      <c r="B90" s="5" t="s">
        <v>190</v>
      </c>
    </row>
    <row r="91" spans="1:2" ht="90" thickBot="1">
      <c r="A91" s="5" t="s">
        <v>192</v>
      </c>
      <c r="B91" s="5" t="s">
        <v>193</v>
      </c>
    </row>
    <row r="92" spans="1:2" ht="26.25" thickBot="1">
      <c r="A92" s="5" t="s">
        <v>194</v>
      </c>
      <c r="B92" s="5" t="s">
        <v>136</v>
      </c>
    </row>
    <row r="93" spans="1:2" ht="26.25" thickBot="1">
      <c r="A93" s="5" t="s">
        <v>195</v>
      </c>
      <c r="B93" s="5" t="s">
        <v>196</v>
      </c>
    </row>
    <row r="94" spans="1:2" ht="39" thickBot="1">
      <c r="A94" s="5" t="s">
        <v>197</v>
      </c>
      <c r="B94" s="5" t="s">
        <v>124</v>
      </c>
    </row>
    <row r="95" spans="1:2" ht="26.25" thickBot="1">
      <c r="A95" s="5" t="s">
        <v>198</v>
      </c>
      <c r="B95" s="5" t="s">
        <v>199</v>
      </c>
    </row>
    <row r="96" spans="1:2" ht="26.25" thickBot="1">
      <c r="A96" s="5" t="s">
        <v>200</v>
      </c>
      <c r="B96" s="5" t="s">
        <v>136</v>
      </c>
    </row>
    <row r="97" spans="1:2" ht="26.25" thickBot="1">
      <c r="A97" s="5" t="s">
        <v>201</v>
      </c>
      <c r="B97" s="5" t="s">
        <v>150</v>
      </c>
    </row>
    <row r="98" spans="1:2" ht="64.5" thickBot="1">
      <c r="A98" s="5" t="s">
        <v>202</v>
      </c>
      <c r="B98" s="5" t="s">
        <v>203</v>
      </c>
    </row>
    <row r="99" spans="1:2" ht="64.5" thickBot="1">
      <c r="A99" s="5" t="s">
        <v>204</v>
      </c>
      <c r="B99" s="5" t="s">
        <v>205</v>
      </c>
    </row>
    <row r="100" spans="1:2" ht="77.25" thickBot="1">
      <c r="A100" s="5" t="s">
        <v>206</v>
      </c>
      <c r="B100" s="5" t="s">
        <v>207</v>
      </c>
    </row>
    <row r="101" spans="1:2" ht="51.75" thickBot="1">
      <c r="A101" s="5" t="s">
        <v>208</v>
      </c>
      <c r="B101" s="5" t="s">
        <v>209</v>
      </c>
    </row>
    <row r="102" spans="1:2" ht="39" thickBot="1">
      <c r="A102" s="5" t="s">
        <v>210</v>
      </c>
      <c r="B102" s="5" t="s">
        <v>211</v>
      </c>
    </row>
    <row r="103" spans="1:2" ht="51.75" thickBot="1">
      <c r="A103" s="5" t="s">
        <v>212</v>
      </c>
      <c r="B103" s="5">
        <v>14</v>
      </c>
    </row>
    <row r="104" spans="1:2" ht="26.25" thickBot="1">
      <c r="A104" s="5" t="s">
        <v>213</v>
      </c>
      <c r="B104" s="5">
        <v>15.8</v>
      </c>
    </row>
    <row r="105" spans="1:2" ht="26.25" thickBot="1">
      <c r="A105" s="5" t="s">
        <v>214</v>
      </c>
      <c r="B105" s="5">
        <v>15.8</v>
      </c>
    </row>
    <row r="106" spans="1:2" ht="39" thickBot="1">
      <c r="A106" s="5" t="s">
        <v>215</v>
      </c>
      <c r="B106" s="5">
        <v>15.8</v>
      </c>
    </row>
    <row r="108" ht="12.75">
      <c r="A108" t="s">
        <v>216</v>
      </c>
    </row>
    <row r="110" ht="12.75">
      <c r="A110" t="s">
        <v>61</v>
      </c>
    </row>
    <row r="111" ht="13.5" thickBot="1"/>
    <row r="112" spans="1:7" ht="77.25" thickBot="1">
      <c r="A112" s="5" t="s">
        <v>36</v>
      </c>
      <c r="B112" s="5" t="s">
        <v>217</v>
      </c>
      <c r="C112" s="5" t="s">
        <v>218</v>
      </c>
      <c r="D112" s="5" t="s">
        <v>219</v>
      </c>
      <c r="E112" s="5" t="s">
        <v>220</v>
      </c>
      <c r="F112" s="5" t="s">
        <v>221</v>
      </c>
      <c r="G112" s="5" t="s">
        <v>222</v>
      </c>
    </row>
    <row r="113" spans="1:7" ht="51.75" thickBot="1">
      <c r="A113" s="5" t="s">
        <v>223</v>
      </c>
      <c r="B113" s="5">
        <v>11970</v>
      </c>
      <c r="C113" s="5">
        <v>183.8</v>
      </c>
      <c r="D113" s="5" t="s">
        <v>224</v>
      </c>
      <c r="E113" s="5"/>
      <c r="F113" s="5" t="s">
        <v>225</v>
      </c>
      <c r="G113" s="5" t="s">
        <v>226</v>
      </c>
    </row>
    <row r="114" spans="1:7" ht="51.75" thickBot="1">
      <c r="A114" s="5" t="s">
        <v>227</v>
      </c>
      <c r="B114" s="5">
        <v>11970</v>
      </c>
      <c r="C114" s="5">
        <v>183.8</v>
      </c>
      <c r="D114" s="5" t="s">
        <v>224</v>
      </c>
      <c r="E114" s="5"/>
      <c r="F114" s="5" t="s">
        <v>225</v>
      </c>
      <c r="G114" s="5" t="s">
        <v>228</v>
      </c>
    </row>
    <row r="116" ht="12.75">
      <c r="A116" t="s">
        <v>229</v>
      </c>
    </row>
    <row r="117" ht="13.5" thickBot="1"/>
    <row r="118" spans="1:7" ht="51.75" thickBot="1">
      <c r="A118" s="5" t="s">
        <v>36</v>
      </c>
      <c r="B118" s="5" t="s">
        <v>230</v>
      </c>
      <c r="C118" s="5" t="s">
        <v>66</v>
      </c>
      <c r="D118" s="5" t="s">
        <v>231</v>
      </c>
      <c r="E118" s="5" t="s">
        <v>232</v>
      </c>
      <c r="F118" s="5" t="s">
        <v>221</v>
      </c>
      <c r="G118" s="5" t="s">
        <v>46</v>
      </c>
    </row>
    <row r="119" spans="1:7" ht="39" thickBot="1">
      <c r="A119" s="5" t="s">
        <v>233</v>
      </c>
      <c r="B119" s="5">
        <v>2445</v>
      </c>
      <c r="C119" s="5">
        <v>73.5</v>
      </c>
      <c r="D119" s="5" t="s">
        <v>224</v>
      </c>
      <c r="E119" s="5" t="s">
        <v>234</v>
      </c>
      <c r="F119" s="5" t="s">
        <v>235</v>
      </c>
      <c r="G119" s="5">
        <v>19.8</v>
      </c>
    </row>
    <row r="120" spans="1:7" ht="39" thickBot="1">
      <c r="A120" s="5" t="s">
        <v>233</v>
      </c>
      <c r="B120" s="5">
        <v>2445</v>
      </c>
      <c r="C120" s="5">
        <v>73.5</v>
      </c>
      <c r="D120" s="5" t="s">
        <v>236</v>
      </c>
      <c r="E120" s="5" t="s">
        <v>234</v>
      </c>
      <c r="F120" s="5" t="s">
        <v>235</v>
      </c>
      <c r="G120" s="5">
        <v>19.2</v>
      </c>
    </row>
    <row r="121" spans="1:7" ht="39" thickBot="1">
      <c r="A121" s="5" t="s">
        <v>237</v>
      </c>
      <c r="B121" s="5">
        <v>2300</v>
      </c>
      <c r="C121" s="5">
        <v>80.9</v>
      </c>
      <c r="D121" s="5" t="s">
        <v>236</v>
      </c>
      <c r="E121" s="5" t="s">
        <v>238</v>
      </c>
      <c r="F121" s="5" t="s">
        <v>239</v>
      </c>
      <c r="G121" s="5">
        <v>17.3</v>
      </c>
    </row>
    <row r="122" spans="1:7" ht="39" thickBot="1">
      <c r="A122" s="5" t="s">
        <v>237</v>
      </c>
      <c r="B122" s="5">
        <v>2300</v>
      </c>
      <c r="C122" s="5">
        <v>73.5</v>
      </c>
      <c r="D122" s="5" t="s">
        <v>236</v>
      </c>
      <c r="E122" s="5" t="s">
        <v>238</v>
      </c>
      <c r="F122" s="5" t="s">
        <v>240</v>
      </c>
      <c r="G122" s="5">
        <v>19</v>
      </c>
    </row>
    <row r="123" spans="1:7" ht="39" thickBot="1">
      <c r="A123" s="5" t="s">
        <v>237</v>
      </c>
      <c r="B123" s="5">
        <v>2445</v>
      </c>
      <c r="C123" s="5">
        <v>73.5</v>
      </c>
      <c r="D123" s="5" t="s">
        <v>236</v>
      </c>
      <c r="E123" s="5" t="s">
        <v>238</v>
      </c>
      <c r="F123" s="5" t="s">
        <v>235</v>
      </c>
      <c r="G123" s="5">
        <v>18.6</v>
      </c>
    </row>
    <row r="124" spans="1:7" ht="39" thickBot="1">
      <c r="A124" s="5" t="s">
        <v>241</v>
      </c>
      <c r="B124" s="5">
        <v>2300</v>
      </c>
      <c r="C124" s="5">
        <v>80.9</v>
      </c>
      <c r="D124" s="5" t="s">
        <v>236</v>
      </c>
      <c r="E124" s="5" t="s">
        <v>242</v>
      </c>
      <c r="F124" s="5" t="s">
        <v>239</v>
      </c>
      <c r="G124" s="5">
        <v>17</v>
      </c>
    </row>
    <row r="125" spans="1:7" ht="39" thickBot="1">
      <c r="A125" s="5" t="s">
        <v>241</v>
      </c>
      <c r="B125" s="5">
        <v>2300</v>
      </c>
      <c r="C125" s="5">
        <v>73.5</v>
      </c>
      <c r="D125" s="5" t="s">
        <v>236</v>
      </c>
      <c r="E125" s="5" t="s">
        <v>242</v>
      </c>
      <c r="F125" s="5" t="s">
        <v>240</v>
      </c>
      <c r="G125" s="5">
        <v>18.8</v>
      </c>
    </row>
    <row r="126" spans="1:7" ht="39" thickBot="1">
      <c r="A126" s="5" t="s">
        <v>241</v>
      </c>
      <c r="B126" s="5">
        <v>2445</v>
      </c>
      <c r="C126" s="5">
        <v>73.5</v>
      </c>
      <c r="D126" s="5" t="s">
        <v>236</v>
      </c>
      <c r="E126" s="5" t="s">
        <v>242</v>
      </c>
      <c r="F126" s="5" t="s">
        <v>235</v>
      </c>
      <c r="G126" s="5">
        <v>18.4</v>
      </c>
    </row>
    <row r="127" spans="1:7" ht="39" thickBot="1">
      <c r="A127" s="5" t="s">
        <v>243</v>
      </c>
      <c r="B127" s="5">
        <v>2499</v>
      </c>
      <c r="C127" s="5">
        <v>76</v>
      </c>
      <c r="D127" s="5" t="s">
        <v>236</v>
      </c>
      <c r="E127" s="5" t="s">
        <v>244</v>
      </c>
      <c r="F127" s="5" t="s">
        <v>245</v>
      </c>
      <c r="G127" s="5" t="s">
        <v>246</v>
      </c>
    </row>
    <row r="128" spans="1:7" ht="39" thickBot="1">
      <c r="A128" s="5" t="s">
        <v>243</v>
      </c>
      <c r="B128" s="5">
        <v>2300</v>
      </c>
      <c r="C128" s="5">
        <v>80.9</v>
      </c>
      <c r="D128" s="5" t="s">
        <v>236</v>
      </c>
      <c r="E128" s="5" t="s">
        <v>244</v>
      </c>
      <c r="F128" s="5" t="s">
        <v>239</v>
      </c>
      <c r="G128" s="5">
        <v>17.8</v>
      </c>
    </row>
    <row r="129" spans="1:7" ht="39" thickBot="1">
      <c r="A129" s="5" t="s">
        <v>243</v>
      </c>
      <c r="B129" s="5">
        <v>2300</v>
      </c>
      <c r="C129" s="5">
        <v>73.5</v>
      </c>
      <c r="D129" s="5" t="s">
        <v>236</v>
      </c>
      <c r="E129" s="5" t="s">
        <v>244</v>
      </c>
      <c r="F129" s="5" t="s">
        <v>240</v>
      </c>
      <c r="G129" s="5">
        <v>19.4</v>
      </c>
    </row>
    <row r="130" spans="1:7" ht="39" thickBot="1">
      <c r="A130" s="5" t="s">
        <v>243</v>
      </c>
      <c r="B130" s="5">
        <v>2445</v>
      </c>
      <c r="C130" s="5">
        <v>73.5</v>
      </c>
      <c r="D130" s="5" t="s">
        <v>236</v>
      </c>
      <c r="E130" s="5" t="s">
        <v>244</v>
      </c>
      <c r="F130" s="5" t="s">
        <v>235</v>
      </c>
      <c r="G130" s="5">
        <v>19.1</v>
      </c>
    </row>
    <row r="131" spans="1:7" ht="39" thickBot="1">
      <c r="A131" s="5" t="s">
        <v>247</v>
      </c>
      <c r="B131" s="5">
        <v>2445</v>
      </c>
      <c r="C131" s="5">
        <v>73.5</v>
      </c>
      <c r="D131" s="5" t="s">
        <v>236</v>
      </c>
      <c r="E131" s="5"/>
      <c r="F131" s="5" t="s">
        <v>235</v>
      </c>
      <c r="G131" s="5">
        <v>20.8</v>
      </c>
    </row>
    <row r="132" spans="1:7" ht="39" thickBot="1">
      <c r="A132" s="5" t="s">
        <v>248</v>
      </c>
      <c r="B132" s="5">
        <v>2300</v>
      </c>
      <c r="C132" s="5">
        <v>73.5</v>
      </c>
      <c r="D132" s="5" t="s">
        <v>236</v>
      </c>
      <c r="E132" s="5"/>
      <c r="F132" s="5" t="s">
        <v>240</v>
      </c>
      <c r="G132" s="5">
        <v>21</v>
      </c>
    </row>
    <row r="133" spans="1:7" ht="39" thickBot="1">
      <c r="A133" s="5" t="s">
        <v>248</v>
      </c>
      <c r="B133" s="5">
        <v>2300</v>
      </c>
      <c r="C133" s="5">
        <v>80.9</v>
      </c>
      <c r="D133" s="5" t="s">
        <v>236</v>
      </c>
      <c r="E133" s="5"/>
      <c r="F133" s="5" t="s">
        <v>239</v>
      </c>
      <c r="G133" s="5">
        <v>19.4</v>
      </c>
    </row>
    <row r="134" spans="1:7" ht="90" thickBot="1">
      <c r="A134" s="5" t="s">
        <v>248</v>
      </c>
      <c r="B134" s="5">
        <v>2300</v>
      </c>
      <c r="C134" s="5">
        <v>110.3</v>
      </c>
      <c r="D134" s="5" t="s">
        <v>236</v>
      </c>
      <c r="E134" s="5"/>
      <c r="F134" s="5" t="s">
        <v>249</v>
      </c>
      <c r="G134" s="5">
        <v>18.4</v>
      </c>
    </row>
    <row r="136" ht="12.75">
      <c r="A136" t="s">
        <v>13</v>
      </c>
    </row>
    <row r="137" ht="12.75">
      <c r="A137" t="s">
        <v>250</v>
      </c>
    </row>
    <row r="138" ht="13.5" thickBot="1"/>
    <row r="139" spans="1:7" ht="51.75" thickBot="1">
      <c r="A139" s="5" t="s">
        <v>36</v>
      </c>
      <c r="B139" s="5" t="s">
        <v>230</v>
      </c>
      <c r="C139" s="5" t="s">
        <v>66</v>
      </c>
      <c r="D139" s="5" t="s">
        <v>231</v>
      </c>
      <c r="E139" s="5" t="s">
        <v>232</v>
      </c>
      <c r="F139" s="5" t="s">
        <v>221</v>
      </c>
      <c r="G139" s="5" t="s">
        <v>46</v>
      </c>
    </row>
    <row r="140" spans="1:7" ht="51.75" thickBot="1">
      <c r="A140" s="5" t="s">
        <v>248</v>
      </c>
      <c r="B140" s="5">
        <v>2890</v>
      </c>
      <c r="C140" s="5">
        <v>77.2</v>
      </c>
      <c r="D140" s="5" t="s">
        <v>236</v>
      </c>
      <c r="E140" s="5"/>
      <c r="F140" s="5" t="s">
        <v>251</v>
      </c>
      <c r="G140" s="5">
        <v>22.6</v>
      </c>
    </row>
    <row r="141" spans="1:7" ht="39" thickBot="1">
      <c r="A141" s="5" t="s">
        <v>248</v>
      </c>
      <c r="B141" s="5">
        <v>2499</v>
      </c>
      <c r="C141" s="5">
        <v>76</v>
      </c>
      <c r="D141" s="5" t="s">
        <v>236</v>
      </c>
      <c r="E141" s="5"/>
      <c r="F141" s="5" t="s">
        <v>245</v>
      </c>
      <c r="G141" s="5" t="s">
        <v>252</v>
      </c>
    </row>
    <row r="142" spans="1:7" ht="39" thickBot="1">
      <c r="A142" s="5" t="s">
        <v>253</v>
      </c>
      <c r="B142" s="5">
        <v>2445</v>
      </c>
      <c r="C142" s="5">
        <v>73.5</v>
      </c>
      <c r="D142" s="5" t="s">
        <v>236</v>
      </c>
      <c r="E142" s="5"/>
      <c r="F142" s="5" t="s">
        <v>235</v>
      </c>
      <c r="G142" s="5">
        <v>20</v>
      </c>
    </row>
    <row r="143" spans="1:7" ht="39" thickBot="1">
      <c r="A143" s="5" t="s">
        <v>254</v>
      </c>
      <c r="B143" s="5">
        <v>2300</v>
      </c>
      <c r="C143" s="5">
        <v>73.5</v>
      </c>
      <c r="D143" s="5" t="s">
        <v>236</v>
      </c>
      <c r="E143" s="5"/>
      <c r="F143" s="5" t="s">
        <v>240</v>
      </c>
      <c r="G143" s="5">
        <v>20.2</v>
      </c>
    </row>
    <row r="144" spans="1:7" ht="39" thickBot="1">
      <c r="A144" s="5" t="s">
        <v>254</v>
      </c>
      <c r="B144" s="5">
        <v>2300</v>
      </c>
      <c r="C144" s="5">
        <v>80.9</v>
      </c>
      <c r="D144" s="5" t="s">
        <v>236</v>
      </c>
      <c r="E144" s="5"/>
      <c r="F144" s="5" t="s">
        <v>239</v>
      </c>
      <c r="G144" s="5">
        <v>18.6</v>
      </c>
    </row>
    <row r="145" spans="1:7" ht="90" thickBot="1">
      <c r="A145" s="5" t="s">
        <v>254</v>
      </c>
      <c r="B145" s="5">
        <v>2300</v>
      </c>
      <c r="C145" s="5">
        <v>110.3</v>
      </c>
      <c r="D145" s="5" t="s">
        <v>236</v>
      </c>
      <c r="E145" s="5"/>
      <c r="F145" s="5" t="s">
        <v>249</v>
      </c>
      <c r="G145" s="5">
        <v>17.6</v>
      </c>
    </row>
    <row r="146" spans="1:7" ht="51.75" thickBot="1">
      <c r="A146" s="5" t="s">
        <v>254</v>
      </c>
      <c r="B146" s="5">
        <v>2890</v>
      </c>
      <c r="C146" s="5">
        <v>77.2</v>
      </c>
      <c r="D146" s="5" t="s">
        <v>236</v>
      </c>
      <c r="E146" s="5"/>
      <c r="F146" s="5" t="s">
        <v>251</v>
      </c>
      <c r="G146" s="5">
        <v>21.8</v>
      </c>
    </row>
    <row r="147" spans="1:7" ht="39" thickBot="1">
      <c r="A147" s="5" t="s">
        <v>254</v>
      </c>
      <c r="B147" s="5">
        <v>2499</v>
      </c>
      <c r="C147" s="5">
        <v>76</v>
      </c>
      <c r="D147" s="5" t="s">
        <v>236</v>
      </c>
      <c r="E147" s="5"/>
      <c r="F147" s="5" t="s">
        <v>245</v>
      </c>
      <c r="G147" s="5" t="s">
        <v>255</v>
      </c>
    </row>
    <row r="148" spans="1:7" ht="64.5" thickBot="1">
      <c r="A148" s="5" t="s">
        <v>256</v>
      </c>
      <c r="B148" s="5">
        <v>4250</v>
      </c>
      <c r="C148" s="5">
        <v>92</v>
      </c>
      <c r="D148" s="5" t="s">
        <v>224</v>
      </c>
      <c r="E148" s="5"/>
      <c r="F148" s="5" t="s">
        <v>257</v>
      </c>
      <c r="G148" s="5">
        <v>30</v>
      </c>
    </row>
    <row r="149" spans="1:7" ht="64.5" thickBot="1">
      <c r="A149" s="5" t="s">
        <v>258</v>
      </c>
      <c r="B149" s="5">
        <v>4250</v>
      </c>
      <c r="C149" s="5">
        <v>92</v>
      </c>
      <c r="D149" s="5" t="s">
        <v>224</v>
      </c>
      <c r="E149" s="5"/>
      <c r="F149" s="5" t="s">
        <v>259</v>
      </c>
      <c r="G149" s="5">
        <v>32.5</v>
      </c>
    </row>
    <row r="150" spans="1:7" ht="26.25" thickBot="1">
      <c r="A150" s="5" t="s">
        <v>260</v>
      </c>
      <c r="B150" s="5">
        <v>2445</v>
      </c>
      <c r="C150" s="5">
        <v>73.5</v>
      </c>
      <c r="D150" s="5" t="s">
        <v>236</v>
      </c>
      <c r="E150" s="5" t="s">
        <v>261</v>
      </c>
      <c r="F150" s="5" t="s">
        <v>262</v>
      </c>
      <c r="G150" s="5">
        <v>18.3</v>
      </c>
    </row>
    <row r="151" spans="1:7" ht="26.25" thickBot="1">
      <c r="A151" s="5" t="s">
        <v>260</v>
      </c>
      <c r="B151" s="5">
        <v>2445</v>
      </c>
      <c r="C151" s="5">
        <v>73.5</v>
      </c>
      <c r="D151" s="5" t="s">
        <v>236</v>
      </c>
      <c r="E151" s="5" t="s">
        <v>234</v>
      </c>
      <c r="F151" s="5" t="s">
        <v>262</v>
      </c>
      <c r="G151" s="5">
        <v>17.6</v>
      </c>
    </row>
    <row r="152" spans="1:7" ht="26.25" thickBot="1">
      <c r="A152" s="5" t="s">
        <v>260</v>
      </c>
      <c r="B152" s="5">
        <v>2300</v>
      </c>
      <c r="C152" s="5">
        <v>73.5</v>
      </c>
      <c r="D152" s="5" t="s">
        <v>236</v>
      </c>
      <c r="E152" s="5" t="s">
        <v>261</v>
      </c>
      <c r="F152" s="5" t="s">
        <v>263</v>
      </c>
      <c r="G152" s="5">
        <v>18.6</v>
      </c>
    </row>
    <row r="153" spans="1:7" ht="26.25" thickBot="1">
      <c r="A153" s="5" t="s">
        <v>260</v>
      </c>
      <c r="B153" s="5">
        <v>2300</v>
      </c>
      <c r="C153" s="5">
        <v>73.5</v>
      </c>
      <c r="D153" s="5" t="s">
        <v>236</v>
      </c>
      <c r="E153" s="5" t="s">
        <v>234</v>
      </c>
      <c r="F153" s="5" t="s">
        <v>263</v>
      </c>
      <c r="G153" s="5">
        <v>17.8</v>
      </c>
    </row>
    <row r="154" spans="1:7" ht="26.25" thickBot="1">
      <c r="A154" s="5" t="s">
        <v>260</v>
      </c>
      <c r="B154" s="5">
        <v>2300</v>
      </c>
      <c r="C154" s="5">
        <v>80.9</v>
      </c>
      <c r="D154" s="5" t="s">
        <v>236</v>
      </c>
      <c r="E154" s="5" t="s">
        <v>261</v>
      </c>
      <c r="F154" s="5" t="s">
        <v>264</v>
      </c>
      <c r="G154" s="5">
        <v>16.8</v>
      </c>
    </row>
    <row r="156" ht="12.75">
      <c r="A156" t="s">
        <v>13</v>
      </c>
    </row>
    <row r="157" ht="12.75">
      <c r="A157" t="s">
        <v>265</v>
      </c>
    </row>
    <row r="158" ht="13.5" thickBot="1"/>
    <row r="159" spans="1:7" ht="51.75" thickBot="1">
      <c r="A159" s="5" t="s">
        <v>36</v>
      </c>
      <c r="B159" s="5" t="s">
        <v>230</v>
      </c>
      <c r="C159" s="5" t="s">
        <v>66</v>
      </c>
      <c r="D159" s="5" t="s">
        <v>231</v>
      </c>
      <c r="E159" s="5" t="s">
        <v>232</v>
      </c>
      <c r="F159" s="5" t="s">
        <v>221</v>
      </c>
      <c r="G159" s="5" t="s">
        <v>46</v>
      </c>
    </row>
    <row r="160" spans="1:7" ht="26.25" thickBot="1">
      <c r="A160" s="5" t="s">
        <v>260</v>
      </c>
      <c r="B160" s="5">
        <v>2300</v>
      </c>
      <c r="C160" s="5">
        <v>80.9</v>
      </c>
      <c r="D160" s="5" t="s">
        <v>236</v>
      </c>
      <c r="E160" s="5" t="s">
        <v>234</v>
      </c>
      <c r="F160" s="5" t="s">
        <v>264</v>
      </c>
      <c r="G160" s="5">
        <v>16.5</v>
      </c>
    </row>
    <row r="161" spans="1:7" ht="51.75" thickBot="1">
      <c r="A161" s="5" t="s">
        <v>266</v>
      </c>
      <c r="B161" s="5"/>
      <c r="C161" s="5">
        <v>166.2</v>
      </c>
      <c r="D161" s="5" t="s">
        <v>267</v>
      </c>
      <c r="E161" s="5"/>
      <c r="F161" s="5" t="s">
        <v>268</v>
      </c>
      <c r="G161" s="5" t="s">
        <v>121</v>
      </c>
    </row>
    <row r="162" spans="1:7" ht="51.75" thickBot="1">
      <c r="A162" s="5" t="s">
        <v>269</v>
      </c>
      <c r="B162" s="5">
        <v>6600</v>
      </c>
      <c r="C162" s="5">
        <v>169.1</v>
      </c>
      <c r="D162" s="5" t="s">
        <v>270</v>
      </c>
      <c r="E162" s="5"/>
      <c r="F162" s="5" t="s">
        <v>271</v>
      </c>
      <c r="G162" s="5" t="s">
        <v>272</v>
      </c>
    </row>
    <row r="163" spans="1:7" ht="51.75" thickBot="1">
      <c r="A163" s="5" t="s">
        <v>269</v>
      </c>
      <c r="B163" s="5">
        <v>6600</v>
      </c>
      <c r="C163" s="5">
        <v>169.1</v>
      </c>
      <c r="D163" s="5" t="s">
        <v>273</v>
      </c>
      <c r="E163" s="5"/>
      <c r="F163" s="5" t="s">
        <v>271</v>
      </c>
      <c r="G163" s="5" t="s">
        <v>119</v>
      </c>
    </row>
    <row r="164" spans="1:7" ht="39" thickBot="1">
      <c r="A164" s="5" t="s">
        <v>274</v>
      </c>
      <c r="B164" s="5"/>
      <c r="C164" s="5">
        <v>141.2</v>
      </c>
      <c r="D164" s="5" t="s">
        <v>267</v>
      </c>
      <c r="E164" s="5"/>
      <c r="F164" s="5" t="s">
        <v>275</v>
      </c>
      <c r="G164" s="5" t="s">
        <v>276</v>
      </c>
    </row>
    <row r="165" spans="1:7" ht="39" thickBot="1">
      <c r="A165" s="5" t="s">
        <v>277</v>
      </c>
      <c r="B165" s="5">
        <v>4250</v>
      </c>
      <c r="C165" s="5">
        <v>88.3</v>
      </c>
      <c r="D165" s="5" t="s">
        <v>224</v>
      </c>
      <c r="E165" s="5"/>
      <c r="F165" s="5" t="s">
        <v>278</v>
      </c>
      <c r="G165" s="5">
        <v>33</v>
      </c>
    </row>
    <row r="166" spans="1:7" ht="39" thickBot="1">
      <c r="A166" s="5" t="s">
        <v>277</v>
      </c>
      <c r="B166" s="5">
        <v>4250</v>
      </c>
      <c r="C166" s="5">
        <v>95.6</v>
      </c>
      <c r="D166" s="5" t="s">
        <v>224</v>
      </c>
      <c r="E166" s="5"/>
      <c r="F166" s="5" t="s">
        <v>279</v>
      </c>
      <c r="G166" s="5">
        <v>31.1</v>
      </c>
    </row>
    <row r="167" spans="1:7" ht="39" thickBot="1">
      <c r="A167" s="5" t="s">
        <v>277</v>
      </c>
      <c r="B167" s="5">
        <v>4670</v>
      </c>
      <c r="C167" s="5">
        <v>96</v>
      </c>
      <c r="D167" s="5" t="s">
        <v>224</v>
      </c>
      <c r="E167" s="5"/>
      <c r="F167" s="5" t="s">
        <v>280</v>
      </c>
      <c r="G167" s="5">
        <v>32</v>
      </c>
    </row>
    <row r="168" spans="1:7" ht="39" thickBot="1">
      <c r="A168" s="5" t="s">
        <v>281</v>
      </c>
      <c r="B168" s="5">
        <v>4250</v>
      </c>
      <c r="C168" s="5">
        <v>88.3</v>
      </c>
      <c r="D168" s="5" t="s">
        <v>224</v>
      </c>
      <c r="E168" s="5"/>
      <c r="F168" s="5" t="s">
        <v>278</v>
      </c>
      <c r="G168" s="5">
        <v>32.6</v>
      </c>
    </row>
    <row r="169" spans="1:7" ht="39" thickBot="1">
      <c r="A169" s="5" t="s">
        <v>282</v>
      </c>
      <c r="B169" s="5">
        <v>2000</v>
      </c>
      <c r="C169" s="5">
        <v>80</v>
      </c>
      <c r="D169" s="5" t="s">
        <v>224</v>
      </c>
      <c r="E169" s="5"/>
      <c r="F169" s="5" t="s">
        <v>283</v>
      </c>
      <c r="G169" s="5" t="s">
        <v>284</v>
      </c>
    </row>
    <row r="170" spans="1:7" ht="39" thickBot="1">
      <c r="A170" s="5" t="s">
        <v>281</v>
      </c>
      <c r="B170" s="5">
        <v>4250</v>
      </c>
      <c r="C170" s="5">
        <v>95.6</v>
      </c>
      <c r="D170" s="5" t="s">
        <v>224</v>
      </c>
      <c r="E170" s="5"/>
      <c r="F170" s="5" t="s">
        <v>279</v>
      </c>
      <c r="G170" s="5">
        <v>30.7</v>
      </c>
    </row>
    <row r="171" spans="1:7" ht="39" thickBot="1">
      <c r="A171" s="5" t="s">
        <v>281</v>
      </c>
      <c r="B171" s="5">
        <v>4670</v>
      </c>
      <c r="C171" s="5">
        <v>96</v>
      </c>
      <c r="D171" s="5" t="s">
        <v>224</v>
      </c>
      <c r="E171" s="5"/>
      <c r="F171" s="5" t="s">
        <v>280</v>
      </c>
      <c r="G171" s="5">
        <v>31.6</v>
      </c>
    </row>
    <row r="172" spans="1:7" ht="64.5" thickBot="1">
      <c r="A172" s="5" t="s">
        <v>285</v>
      </c>
      <c r="B172" s="5">
        <v>4250</v>
      </c>
      <c r="C172" s="5">
        <v>95.6</v>
      </c>
      <c r="D172" s="5" t="s">
        <v>224</v>
      </c>
      <c r="E172" s="5"/>
      <c r="F172" s="5" t="s">
        <v>286</v>
      </c>
      <c r="G172" s="5">
        <v>32.1</v>
      </c>
    </row>
    <row r="173" spans="1:7" ht="64.5" thickBot="1">
      <c r="A173" s="5" t="s">
        <v>285</v>
      </c>
      <c r="B173" s="5">
        <v>4670</v>
      </c>
      <c r="C173" s="5">
        <v>96</v>
      </c>
      <c r="D173" s="5" t="s">
        <v>224</v>
      </c>
      <c r="E173" s="5"/>
      <c r="F173" s="5" t="s">
        <v>287</v>
      </c>
      <c r="G173" s="5">
        <v>33</v>
      </c>
    </row>
    <row r="174" spans="1:7" ht="64.5" thickBot="1">
      <c r="A174" s="5" t="s">
        <v>288</v>
      </c>
      <c r="B174" s="5">
        <v>2445</v>
      </c>
      <c r="C174" s="5">
        <v>73.5</v>
      </c>
      <c r="D174" s="5" t="s">
        <v>224</v>
      </c>
      <c r="E174" s="5" t="s">
        <v>238</v>
      </c>
      <c r="F174" s="5" t="s">
        <v>289</v>
      </c>
      <c r="G174" s="5">
        <v>19.5</v>
      </c>
    </row>
    <row r="175" spans="1:7" ht="64.5" thickBot="1">
      <c r="A175" s="5" t="s">
        <v>288</v>
      </c>
      <c r="B175" s="5">
        <v>2445</v>
      </c>
      <c r="C175" s="5" t="s">
        <v>290</v>
      </c>
      <c r="D175" s="5" t="s">
        <v>224</v>
      </c>
      <c r="E175" s="5" t="s">
        <v>261</v>
      </c>
      <c r="F175" s="5" t="s">
        <v>289</v>
      </c>
      <c r="G175" s="5">
        <v>19.7</v>
      </c>
    </row>
    <row r="176" spans="1:7" ht="13.5" thickBot="1">
      <c r="A176" s="5"/>
      <c r="B176" s="5"/>
      <c r="C176" s="5"/>
      <c r="D176" s="5"/>
      <c r="E176" s="5"/>
      <c r="F176" s="5"/>
      <c r="G176" s="5"/>
    </row>
    <row r="177" spans="1:7" ht="64.5" thickBot="1">
      <c r="A177" s="5" t="s">
        <v>288</v>
      </c>
      <c r="B177" s="5">
        <v>2445</v>
      </c>
      <c r="C177" s="5">
        <v>73.5</v>
      </c>
      <c r="D177" s="5" t="s">
        <v>236</v>
      </c>
      <c r="E177" s="5" t="s">
        <v>238</v>
      </c>
      <c r="F177" s="5" t="s">
        <v>289</v>
      </c>
      <c r="G177" s="5">
        <v>19</v>
      </c>
    </row>
    <row r="178" spans="1:7" ht="64.5" thickBot="1">
      <c r="A178" s="5" t="s">
        <v>288</v>
      </c>
      <c r="B178" s="5">
        <v>2445</v>
      </c>
      <c r="C178" s="5">
        <v>73.5</v>
      </c>
      <c r="D178" s="5" t="s">
        <v>236</v>
      </c>
      <c r="E178" s="5" t="s">
        <v>261</v>
      </c>
      <c r="F178" s="5" t="s">
        <v>289</v>
      </c>
      <c r="G178" s="5">
        <v>19.2</v>
      </c>
    </row>
    <row r="179" spans="1:7" ht="64.5" thickBot="1">
      <c r="A179" s="5" t="s">
        <v>291</v>
      </c>
      <c r="B179" s="5">
        <v>2445</v>
      </c>
      <c r="C179" s="5">
        <v>73.5</v>
      </c>
      <c r="D179" s="5" t="s">
        <v>224</v>
      </c>
      <c r="E179" s="5" t="s">
        <v>238</v>
      </c>
      <c r="F179" s="5" t="s">
        <v>292</v>
      </c>
      <c r="G179" s="5">
        <v>19.6</v>
      </c>
    </row>
    <row r="180" spans="1:7" ht="64.5" thickBot="1">
      <c r="A180" s="5" t="s">
        <v>291</v>
      </c>
      <c r="B180" s="5">
        <v>2445</v>
      </c>
      <c r="C180" s="5">
        <v>73.5</v>
      </c>
      <c r="D180" s="5" t="s">
        <v>224</v>
      </c>
      <c r="E180" s="5" t="s">
        <v>261</v>
      </c>
      <c r="F180" s="5" t="s">
        <v>292</v>
      </c>
      <c r="G180" s="5">
        <v>19.8</v>
      </c>
    </row>
    <row r="181" spans="1:7" ht="64.5" thickBot="1">
      <c r="A181" s="5" t="s">
        <v>291</v>
      </c>
      <c r="B181" s="5">
        <v>2445</v>
      </c>
      <c r="C181" s="5">
        <v>73.5</v>
      </c>
      <c r="D181" s="5" t="s">
        <v>236</v>
      </c>
      <c r="E181" s="5" t="s">
        <v>238</v>
      </c>
      <c r="F181" s="5" t="s">
        <v>292</v>
      </c>
      <c r="G181" s="5">
        <v>19.2</v>
      </c>
    </row>
    <row r="182" spans="1:7" ht="64.5" thickBot="1">
      <c r="A182" s="5" t="s">
        <v>291</v>
      </c>
      <c r="B182" s="5">
        <v>2445</v>
      </c>
      <c r="C182" s="5">
        <v>73.5</v>
      </c>
      <c r="D182" s="5" t="s">
        <v>236</v>
      </c>
      <c r="E182" s="5" t="s">
        <v>293</v>
      </c>
      <c r="F182" s="5" t="s">
        <v>292</v>
      </c>
      <c r="G182" s="5">
        <v>19.4</v>
      </c>
    </row>
    <row r="183" spans="1:7" ht="77.25" thickBot="1">
      <c r="A183" s="5" t="s">
        <v>294</v>
      </c>
      <c r="B183" s="5">
        <v>2445</v>
      </c>
      <c r="C183" s="5">
        <v>73.5</v>
      </c>
      <c r="D183" s="5" t="s">
        <v>236</v>
      </c>
      <c r="E183" s="5" t="s">
        <v>295</v>
      </c>
      <c r="F183" s="5" t="s">
        <v>296</v>
      </c>
      <c r="G183" s="5">
        <v>19.1</v>
      </c>
    </row>
    <row r="184" spans="1:7" ht="115.5" thickBot="1">
      <c r="A184" s="5" t="s">
        <v>297</v>
      </c>
      <c r="B184" s="5">
        <v>2445</v>
      </c>
      <c r="C184" s="5">
        <v>73.5</v>
      </c>
      <c r="D184" s="5" t="s">
        <v>236</v>
      </c>
      <c r="E184" s="5" t="s">
        <v>298</v>
      </c>
      <c r="F184" s="5" t="s">
        <v>299</v>
      </c>
      <c r="G184" s="5">
        <v>19.5</v>
      </c>
    </row>
    <row r="185" spans="1:7" ht="115.5" thickBot="1">
      <c r="A185" s="5" t="s">
        <v>300</v>
      </c>
      <c r="B185" s="5">
        <v>2445</v>
      </c>
      <c r="C185" s="5">
        <v>73.5</v>
      </c>
      <c r="D185" s="5" t="s">
        <v>236</v>
      </c>
      <c r="E185" s="5" t="s">
        <v>298</v>
      </c>
      <c r="F185" s="5" t="s">
        <v>301</v>
      </c>
      <c r="G185" s="5">
        <v>19.7</v>
      </c>
    </row>
    <row r="186" spans="1:7" ht="90" thickBot="1">
      <c r="A186" s="5" t="s">
        <v>302</v>
      </c>
      <c r="B186" s="5">
        <v>2445</v>
      </c>
      <c r="C186" s="5">
        <v>73.5</v>
      </c>
      <c r="D186" s="5" t="s">
        <v>224</v>
      </c>
      <c r="E186" s="5"/>
      <c r="F186" s="5" t="s">
        <v>303</v>
      </c>
      <c r="G186" s="5">
        <v>16.3</v>
      </c>
    </row>
    <row r="187" spans="1:7" ht="39" thickBot="1">
      <c r="A187" s="5" t="s">
        <v>304</v>
      </c>
      <c r="B187" s="5">
        <v>2445</v>
      </c>
      <c r="C187" s="5">
        <v>67.6</v>
      </c>
      <c r="D187" s="5" t="s">
        <v>224</v>
      </c>
      <c r="E187" s="5"/>
      <c r="F187" s="5" t="s">
        <v>305</v>
      </c>
      <c r="G187" s="5">
        <v>10.4</v>
      </c>
    </row>
    <row r="188" spans="1:7" ht="39" thickBot="1">
      <c r="A188" s="5" t="s">
        <v>306</v>
      </c>
      <c r="B188" s="5">
        <v>2800</v>
      </c>
      <c r="C188" s="5">
        <v>76</v>
      </c>
      <c r="D188" s="5" t="s">
        <v>236</v>
      </c>
      <c r="E188" s="5" t="s">
        <v>307</v>
      </c>
      <c r="F188" s="5" t="s">
        <v>308</v>
      </c>
      <c r="G188" s="5" t="s">
        <v>309</v>
      </c>
    </row>
    <row r="189" spans="1:7" ht="64.5" thickBot="1">
      <c r="A189" s="5" t="s">
        <v>310</v>
      </c>
      <c r="B189" s="5">
        <v>1700</v>
      </c>
      <c r="C189" s="5">
        <v>42</v>
      </c>
      <c r="D189" s="5" t="s">
        <v>236</v>
      </c>
      <c r="E189" s="5"/>
      <c r="F189" s="5" t="s">
        <v>311</v>
      </c>
      <c r="G189" s="5" t="s">
        <v>312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64" sqref="A164:IV164"/>
    </sheetView>
  </sheetViews>
  <sheetFormatPr defaultColWidth="9.00390625" defaultRowHeight="12.75"/>
  <cols>
    <col min="1" max="1" width="42.75390625" style="0" customWidth="1"/>
    <col min="2" max="2" width="10.625" style="0" customWidth="1"/>
  </cols>
  <sheetData>
    <row r="1" spans="1:5" ht="12.75">
      <c r="A1" s="175" t="s">
        <v>11</v>
      </c>
      <c r="B1" s="176"/>
      <c r="C1" s="176"/>
      <c r="D1" s="176"/>
      <c r="E1" s="177"/>
    </row>
    <row r="2" spans="1:5" ht="63.75">
      <c r="A2" s="6" t="s">
        <v>14</v>
      </c>
      <c r="B2" s="6" t="s">
        <v>15</v>
      </c>
      <c r="C2" s="6" t="s">
        <v>16</v>
      </c>
      <c r="D2" s="6" t="s">
        <v>17</v>
      </c>
      <c r="E2" s="6" t="s">
        <v>18</v>
      </c>
    </row>
    <row r="3" spans="1:5" ht="21.75" customHeight="1">
      <c r="A3" s="6" t="s">
        <v>12</v>
      </c>
      <c r="B3" s="6">
        <v>2.2</v>
      </c>
      <c r="C3" s="6">
        <v>0.25</v>
      </c>
      <c r="D3" s="6">
        <v>0.1</v>
      </c>
      <c r="E3" s="6">
        <v>0.2</v>
      </c>
    </row>
    <row r="4" spans="1:5" ht="21.75" customHeight="1">
      <c r="A4" s="6" t="s">
        <v>19</v>
      </c>
      <c r="B4" s="6">
        <v>2.2</v>
      </c>
      <c r="C4" s="6">
        <v>0.25</v>
      </c>
      <c r="D4" s="6">
        <v>0.1</v>
      </c>
      <c r="E4" s="6">
        <v>0.25</v>
      </c>
    </row>
    <row r="5" spans="1:5" ht="21.75" customHeight="1">
      <c r="A5" s="6" t="s">
        <v>20</v>
      </c>
      <c r="B5" s="6">
        <v>2.1</v>
      </c>
      <c r="C5" s="6">
        <v>0.3</v>
      </c>
      <c r="D5" s="6">
        <v>0.1</v>
      </c>
      <c r="E5" s="6">
        <v>0.25</v>
      </c>
    </row>
    <row r="6" spans="1:5" ht="21.75" customHeight="1">
      <c r="A6" s="6" t="s">
        <v>21</v>
      </c>
      <c r="B6" s="6">
        <v>2</v>
      </c>
      <c r="C6" s="6">
        <v>0.3</v>
      </c>
      <c r="D6" s="6">
        <v>0.1</v>
      </c>
      <c r="E6" s="6">
        <v>0.2</v>
      </c>
    </row>
    <row r="7" spans="1:5" ht="21.75" customHeight="1">
      <c r="A7" s="6" t="s">
        <v>22</v>
      </c>
      <c r="B7" s="6">
        <v>2</v>
      </c>
      <c r="C7" s="6">
        <v>0.35</v>
      </c>
      <c r="D7" s="6">
        <v>0.1</v>
      </c>
      <c r="E7" s="6">
        <v>0.2</v>
      </c>
    </row>
    <row r="8" spans="1:5" ht="21.75" customHeight="1">
      <c r="A8" s="6" t="s">
        <v>23</v>
      </c>
      <c r="B8" s="6">
        <v>2.8</v>
      </c>
      <c r="C8" s="6">
        <v>0.4</v>
      </c>
      <c r="D8" s="6">
        <v>0.15</v>
      </c>
      <c r="E8" s="6">
        <v>0.35</v>
      </c>
    </row>
    <row r="9" spans="1:5" ht="21.75" customHeight="1">
      <c r="A9" s="6" t="s">
        <v>24</v>
      </c>
      <c r="B9" s="6">
        <v>2.2</v>
      </c>
      <c r="C9" s="6">
        <v>0.25</v>
      </c>
      <c r="D9" s="6">
        <v>0.1</v>
      </c>
      <c r="E9" s="6">
        <v>0.2</v>
      </c>
    </row>
    <row r="10" spans="1:5" ht="21.75" customHeight="1">
      <c r="A10" s="6" t="s">
        <v>25</v>
      </c>
      <c r="B10" s="6">
        <v>1.8</v>
      </c>
      <c r="C10" s="6">
        <v>0.35</v>
      </c>
      <c r="D10" s="6">
        <v>0.3</v>
      </c>
      <c r="E10" s="6">
        <v>0.2</v>
      </c>
    </row>
    <row r="11" spans="1:5" ht="21.75" customHeight="1">
      <c r="A11" s="6" t="s">
        <v>26</v>
      </c>
      <c r="B11" s="6">
        <v>2.8</v>
      </c>
      <c r="C11" s="6">
        <v>0.4</v>
      </c>
      <c r="D11" s="6">
        <v>0.3</v>
      </c>
      <c r="E11" s="6">
        <v>0.35</v>
      </c>
    </row>
    <row r="12" spans="1:5" ht="21.75" customHeight="1">
      <c r="A12" s="6" t="s">
        <v>27</v>
      </c>
      <c r="B12" s="6">
        <v>2.2</v>
      </c>
      <c r="C12" s="6">
        <v>0.25</v>
      </c>
      <c r="D12" s="6">
        <v>0.1</v>
      </c>
      <c r="E12" s="6">
        <v>0.25</v>
      </c>
    </row>
    <row r="13" spans="1:5" ht="21.75" customHeight="1">
      <c r="A13" s="6" t="s">
        <v>28</v>
      </c>
      <c r="B13" s="6">
        <v>2.1</v>
      </c>
      <c r="C13" s="6">
        <v>0.3</v>
      </c>
      <c r="D13" s="6">
        <v>0.1</v>
      </c>
      <c r="E13" s="6">
        <v>0.25</v>
      </c>
    </row>
    <row r="14" spans="1:5" ht="16.5" customHeight="1">
      <c r="A14" s="6" t="s">
        <v>29</v>
      </c>
      <c r="B14" s="6">
        <v>2</v>
      </c>
      <c r="C14" s="6">
        <v>0.15</v>
      </c>
      <c r="D14" s="6">
        <v>0.05</v>
      </c>
      <c r="E14" s="6">
        <v>0.1</v>
      </c>
    </row>
    <row r="15" spans="1:5" ht="16.5" customHeight="1">
      <c r="A15" s="6" t="s">
        <v>30</v>
      </c>
      <c r="B15" s="6">
        <v>1.8</v>
      </c>
      <c r="C15" s="6">
        <v>0.15</v>
      </c>
      <c r="D15" s="6">
        <v>0.05</v>
      </c>
      <c r="E15" s="6">
        <v>0.1</v>
      </c>
    </row>
    <row r="16" spans="1:5" ht="16.5" customHeight="1">
      <c r="A16" s="6" t="s">
        <v>31</v>
      </c>
      <c r="B16" s="6">
        <v>2.2</v>
      </c>
      <c r="C16" s="6">
        <v>0.2</v>
      </c>
      <c r="D16" s="6">
        <v>0.5</v>
      </c>
      <c r="E16" s="6">
        <v>0.2</v>
      </c>
    </row>
    <row r="17" spans="1:5" ht="16.5" customHeight="1">
      <c r="A17" s="6" t="s">
        <v>32</v>
      </c>
      <c r="B17" s="6">
        <v>2.9</v>
      </c>
      <c r="C17" s="6">
        <v>0.4</v>
      </c>
      <c r="D17" s="6">
        <v>0.1</v>
      </c>
      <c r="E17" s="6">
        <v>0.3</v>
      </c>
    </row>
    <row r="18" spans="1:5" ht="16.5" customHeight="1">
      <c r="A18" s="6" t="s">
        <v>33</v>
      </c>
      <c r="B18" s="6">
        <v>4.5</v>
      </c>
      <c r="C18" s="6">
        <v>0.5</v>
      </c>
      <c r="D18" s="6">
        <v>0.1</v>
      </c>
      <c r="E18" s="6">
        <v>0.3</v>
      </c>
    </row>
    <row r="19" spans="1:5" ht="27.75" customHeight="1">
      <c r="A19" s="6" t="s">
        <v>34</v>
      </c>
      <c r="B19" s="6">
        <v>2.2</v>
      </c>
      <c r="C19" s="6">
        <v>0.2</v>
      </c>
      <c r="D19" s="6">
        <v>0.05</v>
      </c>
      <c r="E19" s="6">
        <v>0.2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Администратор</cp:lastModifiedBy>
  <cp:lastPrinted>2018-05-18T07:02:12Z</cp:lastPrinted>
  <dcterms:created xsi:type="dcterms:W3CDTF">2018-05-07T12:53:30Z</dcterms:created>
  <dcterms:modified xsi:type="dcterms:W3CDTF">2023-02-22T07:19:02Z</dcterms:modified>
  <cp:category/>
  <cp:version/>
  <cp:contentType/>
  <cp:contentStatus/>
</cp:coreProperties>
</file>